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8_{26D60CA1-811D-478C-9D64-3A61E39FAF44}" xr6:coauthVersionLast="47" xr6:coauthVersionMax="47" xr10:uidLastSave="{00000000-0000-0000-0000-000000000000}"/>
  <bookViews>
    <workbookView xWindow="57480" yWindow="630" windowWidth="19440" windowHeight="14880" firstSheet="7" activeTab="7" xr2:uid="{FE2BFADF-9BDE-49DA-82B2-9889A5075B31}"/>
  </bookViews>
  <sheets>
    <sheet name="%summary " sheetId="16" state="hidden" r:id="rId1"/>
    <sheet name="October" sheetId="21" state="hidden" r:id="rId2"/>
    <sheet name="March" sheetId="24" state="hidden" r:id="rId3"/>
    <sheet name="Midnight Bed State" sheetId="23" state="hidden" r:id="rId4"/>
    <sheet name="A&amp;E" sheetId="29" state="hidden" r:id="rId5"/>
    <sheet name="Conditional Format" sheetId="31" state="hidden" r:id="rId6"/>
    <sheet name="Pivot" sheetId="45" state="hidden" r:id="rId7"/>
    <sheet name="NStf" sheetId="33" r:id="rId8"/>
    <sheet name="Bedstate" sheetId="34" state="hidden" r:id="rId9"/>
    <sheet name="Monthly Ave Bedstate Heatmap" sheetId="35" state="hidden" r:id="rId10"/>
    <sheet name="ANA Graph" sheetId="37" state="hidden" r:id="rId11"/>
    <sheet name="Divisions" sheetId="38" state="hidden" r:id="rId12"/>
  </sheets>
  <definedNames>
    <definedName name="_xlnm._FilterDatabase" localSheetId="8" hidden="1">Bedstate!#REF!</definedName>
    <definedName name="_xlnm._FilterDatabase" localSheetId="7" hidden="1">NStf!$A$1:$AJ$30</definedName>
    <definedName name="OrgCodeSelection">#REF!</definedName>
    <definedName name="OrgNameSelection">#REF!</definedName>
    <definedName name="_xlnm.Print_Area" localSheetId="2">March!$A$1:$W$35</definedName>
    <definedName name="Sites">#REF!</definedName>
    <definedName name="Specialties">#REF!</definedName>
  </definedNames>
  <calcPr calcId="191029"/>
  <pivotCaches>
    <pivotCache cacheId="2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5" i="33" l="1"/>
  <c r="AO6" i="33"/>
  <c r="AO7" i="33"/>
  <c r="AO8" i="33"/>
  <c r="T4" i="33" l="1"/>
  <c r="U4" i="33"/>
  <c r="V4" i="33"/>
  <c r="W4" i="33"/>
  <c r="X4" i="33"/>
  <c r="Y4" i="33"/>
  <c r="AA4" i="33"/>
  <c r="AB4" i="33"/>
  <c r="AC4" i="33"/>
  <c r="AD4" i="33"/>
  <c r="AE4" i="33"/>
  <c r="AF4" i="33"/>
  <c r="AG4" i="33"/>
  <c r="AH4" i="33"/>
  <c r="AI4" i="33"/>
  <c r="AJ4" i="33"/>
  <c r="AL4" i="33"/>
  <c r="AM4" i="33"/>
  <c r="AN4" i="33"/>
  <c r="AO4" i="33"/>
  <c r="T5" i="33"/>
  <c r="U5" i="33"/>
  <c r="V5" i="33"/>
  <c r="W5" i="33"/>
  <c r="X5" i="33"/>
  <c r="Y5" i="33"/>
  <c r="AA5" i="33"/>
  <c r="AB5" i="33"/>
  <c r="AC5" i="33"/>
  <c r="AD5" i="33"/>
  <c r="AE5" i="33"/>
  <c r="AF5" i="33"/>
  <c r="AG5" i="33"/>
  <c r="AH5" i="33"/>
  <c r="AI5" i="33"/>
  <c r="AJ5" i="33"/>
  <c r="AL5" i="33"/>
  <c r="AM5" i="33"/>
  <c r="AN5" i="33"/>
  <c r="T6" i="33"/>
  <c r="U6" i="33"/>
  <c r="V6" i="33"/>
  <c r="W6" i="33"/>
  <c r="X6" i="33"/>
  <c r="Y6" i="33"/>
  <c r="AA6" i="33"/>
  <c r="AB6" i="33"/>
  <c r="AC6" i="33"/>
  <c r="AD6" i="33"/>
  <c r="AE6" i="33"/>
  <c r="AF6" i="33"/>
  <c r="AG6" i="33"/>
  <c r="AH6" i="33"/>
  <c r="AI6" i="33"/>
  <c r="AJ6" i="33"/>
  <c r="AL6" i="33"/>
  <c r="AM6" i="33"/>
  <c r="AN6" i="33"/>
  <c r="T7" i="33"/>
  <c r="U7" i="33"/>
  <c r="V7" i="33"/>
  <c r="W7" i="33"/>
  <c r="X7" i="33"/>
  <c r="Y7" i="33"/>
  <c r="AA7" i="33"/>
  <c r="AB7" i="33"/>
  <c r="AC7" i="33"/>
  <c r="AD7" i="33"/>
  <c r="AE7" i="33"/>
  <c r="AF7" i="33"/>
  <c r="AG7" i="33"/>
  <c r="AH7" i="33"/>
  <c r="AI7" i="33"/>
  <c r="AJ7" i="33"/>
  <c r="AL7" i="33"/>
  <c r="AM7" i="33"/>
  <c r="AN7" i="33"/>
  <c r="T8" i="33"/>
  <c r="U8" i="33"/>
  <c r="V8" i="33"/>
  <c r="W8" i="33"/>
  <c r="X8" i="33"/>
  <c r="Y8" i="33"/>
  <c r="AA8" i="33"/>
  <c r="AB8" i="33"/>
  <c r="AC8" i="33"/>
  <c r="AD8" i="33"/>
  <c r="AE8" i="33"/>
  <c r="AF8" i="33"/>
  <c r="AG8" i="33"/>
  <c r="AH8" i="33"/>
  <c r="AI8" i="33"/>
  <c r="AJ8" i="33"/>
  <c r="AL8" i="33"/>
  <c r="AM8" i="33"/>
  <c r="AN8" i="33"/>
  <c r="T9" i="33"/>
  <c r="U9" i="33"/>
  <c r="V9" i="33"/>
  <c r="W9" i="33"/>
  <c r="X9" i="33"/>
  <c r="Y9" i="33"/>
  <c r="AA9" i="33"/>
  <c r="AB9" i="33"/>
  <c r="AC9" i="33"/>
  <c r="AD9" i="33"/>
  <c r="AE9" i="33"/>
  <c r="AF9" i="33"/>
  <c r="AG9" i="33"/>
  <c r="AH9" i="33"/>
  <c r="AI9" i="33"/>
  <c r="AJ9" i="33"/>
  <c r="AL9" i="33"/>
  <c r="AM9" i="33"/>
  <c r="AN9" i="33"/>
  <c r="AO9" i="33"/>
  <c r="T10" i="33"/>
  <c r="U10" i="33"/>
  <c r="V10" i="33"/>
  <c r="W10" i="33"/>
  <c r="X10" i="33"/>
  <c r="Y10" i="33"/>
  <c r="AA10" i="33"/>
  <c r="AB10" i="33"/>
  <c r="AC10" i="33"/>
  <c r="AD10" i="33"/>
  <c r="AE10" i="33"/>
  <c r="AF10" i="33"/>
  <c r="AG10" i="33"/>
  <c r="AH10" i="33"/>
  <c r="AI10" i="33"/>
  <c r="AJ10" i="33"/>
  <c r="AL10" i="33"/>
  <c r="AM10" i="33"/>
  <c r="AN10" i="33"/>
  <c r="AO10" i="33"/>
  <c r="T11" i="33"/>
  <c r="U11" i="33"/>
  <c r="V11" i="33"/>
  <c r="W11" i="33"/>
  <c r="X11" i="33"/>
  <c r="Y11" i="33"/>
  <c r="AA11" i="33"/>
  <c r="AB11" i="33"/>
  <c r="AC11" i="33"/>
  <c r="AD11" i="33"/>
  <c r="AE11" i="33"/>
  <c r="AF11" i="33"/>
  <c r="AG11" i="33"/>
  <c r="AH11" i="33"/>
  <c r="AI11" i="33"/>
  <c r="AJ11" i="33"/>
  <c r="AL11" i="33"/>
  <c r="AM11" i="33"/>
  <c r="AN11" i="33"/>
  <c r="AO11" i="33"/>
  <c r="T12" i="33"/>
  <c r="U12" i="33"/>
  <c r="V12" i="33"/>
  <c r="W12" i="33"/>
  <c r="X12" i="33"/>
  <c r="Y12" i="33"/>
  <c r="AA12" i="33"/>
  <c r="AB12" i="33"/>
  <c r="AC12" i="33"/>
  <c r="AD12" i="33"/>
  <c r="AE12" i="33"/>
  <c r="AF12" i="33"/>
  <c r="AG12" i="33"/>
  <c r="AH12" i="33"/>
  <c r="AI12" i="33"/>
  <c r="AJ12" i="33"/>
  <c r="AL12" i="33"/>
  <c r="AM12" i="33"/>
  <c r="AN12" i="33"/>
  <c r="AO12" i="33"/>
  <c r="T13" i="33"/>
  <c r="U13" i="33"/>
  <c r="V13" i="33"/>
  <c r="W13" i="33"/>
  <c r="X13" i="33"/>
  <c r="Y13" i="33"/>
  <c r="AA13" i="33"/>
  <c r="AB13" i="33"/>
  <c r="AC13" i="33"/>
  <c r="AD13" i="33"/>
  <c r="AE13" i="33"/>
  <c r="AF13" i="33"/>
  <c r="AG13" i="33"/>
  <c r="AH13" i="33"/>
  <c r="AI13" i="33"/>
  <c r="AJ13" i="33"/>
  <c r="AL13" i="33"/>
  <c r="AM13" i="33"/>
  <c r="AN13" i="33"/>
  <c r="AO13" i="33"/>
  <c r="T14" i="33"/>
  <c r="U14" i="33"/>
  <c r="V14" i="33"/>
  <c r="W14" i="33"/>
  <c r="X14" i="33"/>
  <c r="Y14" i="33"/>
  <c r="AA14" i="33"/>
  <c r="AB14" i="33"/>
  <c r="AC14" i="33"/>
  <c r="AD14" i="33"/>
  <c r="AE14" i="33"/>
  <c r="AF14" i="33"/>
  <c r="AG14" i="33"/>
  <c r="AH14" i="33"/>
  <c r="AI14" i="33"/>
  <c r="AJ14" i="33"/>
  <c r="AL14" i="33"/>
  <c r="AM14" i="33"/>
  <c r="AN14" i="33"/>
  <c r="AO14" i="33"/>
  <c r="T15" i="33"/>
  <c r="U15" i="33"/>
  <c r="V15" i="33"/>
  <c r="W15" i="33"/>
  <c r="X15" i="33"/>
  <c r="Y15" i="33"/>
  <c r="AA15" i="33"/>
  <c r="AB15" i="33"/>
  <c r="AC15" i="33"/>
  <c r="AD15" i="33"/>
  <c r="AE15" i="33"/>
  <c r="AF15" i="33"/>
  <c r="AG15" i="33"/>
  <c r="AH15" i="33"/>
  <c r="AI15" i="33"/>
  <c r="AJ15" i="33"/>
  <c r="AL15" i="33"/>
  <c r="AM15" i="33"/>
  <c r="AN15" i="33"/>
  <c r="AO15" i="33"/>
  <c r="T16" i="33"/>
  <c r="U16" i="33"/>
  <c r="V16" i="33"/>
  <c r="W16" i="33"/>
  <c r="X16" i="33"/>
  <c r="Y16" i="33"/>
  <c r="AA16" i="33"/>
  <c r="AB16" i="33"/>
  <c r="AC16" i="33"/>
  <c r="AD16" i="33"/>
  <c r="AE16" i="33"/>
  <c r="AF16" i="33"/>
  <c r="AG16" i="33"/>
  <c r="AH16" i="33"/>
  <c r="AI16" i="33"/>
  <c r="AJ16" i="33"/>
  <c r="AL16" i="33"/>
  <c r="AM16" i="33"/>
  <c r="AN16" i="33"/>
  <c r="AO16" i="33"/>
  <c r="T17" i="33"/>
  <c r="U17" i="33"/>
  <c r="V17" i="33"/>
  <c r="W17" i="33"/>
  <c r="X17" i="33"/>
  <c r="Y17" i="33"/>
  <c r="AA17" i="33"/>
  <c r="AB17" i="33"/>
  <c r="AC17" i="33"/>
  <c r="AD17" i="33"/>
  <c r="AE17" i="33"/>
  <c r="AF17" i="33"/>
  <c r="AG17" i="33"/>
  <c r="AH17" i="33"/>
  <c r="AI17" i="33"/>
  <c r="AJ17" i="33"/>
  <c r="AL17" i="33"/>
  <c r="AM17" i="33"/>
  <c r="AN17" i="33"/>
  <c r="AO17" i="33"/>
  <c r="T18" i="33"/>
  <c r="U18" i="33"/>
  <c r="V18" i="33"/>
  <c r="W18" i="33"/>
  <c r="X18" i="33"/>
  <c r="Y18" i="33"/>
  <c r="AA18" i="33"/>
  <c r="AB18" i="33"/>
  <c r="AC18" i="33"/>
  <c r="AD18" i="33"/>
  <c r="AE18" i="33"/>
  <c r="AF18" i="33"/>
  <c r="AG18" i="33"/>
  <c r="AH18" i="33"/>
  <c r="AI18" i="33"/>
  <c r="AJ18" i="33"/>
  <c r="AL18" i="33"/>
  <c r="AM18" i="33"/>
  <c r="AN18" i="33"/>
  <c r="AO18" i="33"/>
  <c r="T19" i="33"/>
  <c r="U19" i="33"/>
  <c r="V19" i="33"/>
  <c r="W19" i="33"/>
  <c r="X19" i="33"/>
  <c r="Y19" i="33"/>
  <c r="AA19" i="33"/>
  <c r="AB19" i="33"/>
  <c r="AC19" i="33"/>
  <c r="AD19" i="33"/>
  <c r="AE19" i="33"/>
  <c r="AF19" i="33"/>
  <c r="AG19" i="33"/>
  <c r="AH19" i="33"/>
  <c r="AI19" i="33"/>
  <c r="AJ19" i="33"/>
  <c r="AL19" i="33"/>
  <c r="AM19" i="33"/>
  <c r="AN19" i="33"/>
  <c r="AO19" i="33"/>
  <c r="T20" i="33"/>
  <c r="U20" i="33"/>
  <c r="V20" i="33"/>
  <c r="W20" i="33"/>
  <c r="X20" i="33"/>
  <c r="Y20" i="33"/>
  <c r="AA20" i="33"/>
  <c r="AB20" i="33"/>
  <c r="AC20" i="33"/>
  <c r="AD20" i="33"/>
  <c r="AE20" i="33"/>
  <c r="AF20" i="33"/>
  <c r="AG20" i="33"/>
  <c r="AH20" i="33"/>
  <c r="AI20" i="33"/>
  <c r="AJ20" i="33"/>
  <c r="AL20" i="33"/>
  <c r="AM20" i="33"/>
  <c r="AN20" i="33"/>
  <c r="AO20" i="33"/>
  <c r="T21" i="33"/>
  <c r="U21" i="33"/>
  <c r="V21" i="33"/>
  <c r="W21" i="33"/>
  <c r="X21" i="33"/>
  <c r="Y21" i="33"/>
  <c r="AA21" i="33"/>
  <c r="AB21" i="33"/>
  <c r="AC21" i="33"/>
  <c r="AD21" i="33"/>
  <c r="AE21" i="33"/>
  <c r="AF21" i="33"/>
  <c r="AG21" i="33"/>
  <c r="AH21" i="33"/>
  <c r="AI21" i="33"/>
  <c r="AJ21" i="33"/>
  <c r="AL21" i="33"/>
  <c r="AM21" i="33"/>
  <c r="AN21" i="33"/>
  <c r="AO21" i="33"/>
  <c r="T22" i="33"/>
  <c r="U22" i="33"/>
  <c r="V22" i="33"/>
  <c r="W22" i="33"/>
  <c r="X22" i="33"/>
  <c r="Y22" i="33"/>
  <c r="AA22" i="33"/>
  <c r="AB22" i="33"/>
  <c r="AC22" i="33"/>
  <c r="AD22" i="33"/>
  <c r="AE22" i="33"/>
  <c r="AF22" i="33"/>
  <c r="AG22" i="33"/>
  <c r="AH22" i="33"/>
  <c r="AI22" i="33"/>
  <c r="AJ22" i="33"/>
  <c r="AL22" i="33"/>
  <c r="AM22" i="33"/>
  <c r="AN22" i="33"/>
  <c r="AO22" i="33"/>
  <c r="T23" i="33"/>
  <c r="U23" i="33"/>
  <c r="V23" i="33"/>
  <c r="W23" i="33"/>
  <c r="X23" i="33"/>
  <c r="Y23" i="33"/>
  <c r="AA23" i="33"/>
  <c r="AB23" i="33"/>
  <c r="AC23" i="33"/>
  <c r="AD23" i="33"/>
  <c r="AE23" i="33"/>
  <c r="AF23" i="33"/>
  <c r="AG23" i="33"/>
  <c r="AH23" i="33"/>
  <c r="AI23" i="33"/>
  <c r="AJ23" i="33"/>
  <c r="AL23" i="33"/>
  <c r="AM23" i="33"/>
  <c r="AN23" i="33"/>
  <c r="AO23" i="33"/>
  <c r="T24" i="33"/>
  <c r="U24" i="33"/>
  <c r="V24" i="33"/>
  <c r="W24" i="33"/>
  <c r="X24" i="33"/>
  <c r="Y24" i="33"/>
  <c r="AA24" i="33"/>
  <c r="AB24" i="33"/>
  <c r="AC24" i="33"/>
  <c r="AD24" i="33"/>
  <c r="AE24" i="33"/>
  <c r="AF24" i="33"/>
  <c r="AG24" i="33"/>
  <c r="AH24" i="33"/>
  <c r="AI24" i="33"/>
  <c r="AJ24" i="33"/>
  <c r="AL24" i="33"/>
  <c r="AM24" i="33"/>
  <c r="AN24" i="33"/>
  <c r="AO24" i="33"/>
  <c r="T25" i="33"/>
  <c r="U25" i="33"/>
  <c r="V25" i="33"/>
  <c r="W25" i="33"/>
  <c r="X25" i="33"/>
  <c r="Y25" i="33"/>
  <c r="AA25" i="33"/>
  <c r="AB25" i="33"/>
  <c r="AC25" i="33"/>
  <c r="AD25" i="33"/>
  <c r="AE25" i="33"/>
  <c r="AF25" i="33"/>
  <c r="AG25" i="33"/>
  <c r="AH25" i="33"/>
  <c r="AI25" i="33"/>
  <c r="AJ25" i="33"/>
  <c r="AL25" i="33"/>
  <c r="AM25" i="33"/>
  <c r="AN25" i="33"/>
  <c r="AO25" i="33"/>
  <c r="T26" i="33"/>
  <c r="U26" i="33"/>
  <c r="V26" i="33"/>
  <c r="W26" i="33"/>
  <c r="X26" i="33"/>
  <c r="Y26" i="33"/>
  <c r="AA26" i="33"/>
  <c r="AB26" i="33"/>
  <c r="AC26" i="33"/>
  <c r="AD26" i="33"/>
  <c r="AE26" i="33"/>
  <c r="AF26" i="33"/>
  <c r="AG26" i="33"/>
  <c r="AH26" i="33"/>
  <c r="AI26" i="33"/>
  <c r="AJ26" i="33"/>
  <c r="AL26" i="33"/>
  <c r="AM26" i="33"/>
  <c r="AN26" i="33"/>
  <c r="AO26" i="33"/>
  <c r="T27" i="33"/>
  <c r="U27" i="33"/>
  <c r="V27" i="33"/>
  <c r="W27" i="33"/>
  <c r="X27" i="33"/>
  <c r="Y27" i="33"/>
  <c r="AA27" i="33"/>
  <c r="AB27" i="33"/>
  <c r="AC27" i="33"/>
  <c r="AD27" i="33"/>
  <c r="AE27" i="33"/>
  <c r="AF27" i="33"/>
  <c r="AG27" i="33"/>
  <c r="AH27" i="33"/>
  <c r="AI27" i="33"/>
  <c r="AJ27" i="33"/>
  <c r="AL27" i="33"/>
  <c r="AM27" i="33"/>
  <c r="AN27" i="33"/>
  <c r="AO27" i="33"/>
  <c r="T28" i="33"/>
  <c r="U28" i="33"/>
  <c r="V28" i="33"/>
  <c r="W28" i="33"/>
  <c r="X28" i="33"/>
  <c r="Y28" i="33"/>
  <c r="AA28" i="33"/>
  <c r="AB28" i="33"/>
  <c r="AC28" i="33"/>
  <c r="AD28" i="33"/>
  <c r="AE28" i="33"/>
  <c r="AF28" i="33"/>
  <c r="AG28" i="33"/>
  <c r="AH28" i="33"/>
  <c r="AI28" i="33"/>
  <c r="AJ28" i="33"/>
  <c r="AL28" i="33"/>
  <c r="AM28" i="33"/>
  <c r="AN28" i="33"/>
  <c r="AO28" i="33"/>
  <c r="T29" i="33"/>
  <c r="U29" i="33"/>
  <c r="V29" i="33"/>
  <c r="W29" i="33"/>
  <c r="X29" i="33"/>
  <c r="Y29" i="33"/>
  <c r="AA29" i="33"/>
  <c r="AB29" i="33"/>
  <c r="AC29" i="33"/>
  <c r="AD29" i="33"/>
  <c r="AE29" i="33"/>
  <c r="AF29" i="33"/>
  <c r="AG29" i="33"/>
  <c r="AH29" i="33"/>
  <c r="AI29" i="33"/>
  <c r="AJ29" i="33"/>
  <c r="AL29" i="33"/>
  <c r="AM29" i="33"/>
  <c r="AN29" i="33"/>
  <c r="AO29" i="33"/>
  <c r="W30" i="33"/>
  <c r="X30" i="33"/>
  <c r="Y30" i="33"/>
  <c r="AA30" i="33"/>
  <c r="AB30" i="33"/>
  <c r="AC30" i="33"/>
  <c r="AD30" i="33"/>
  <c r="AE30" i="33"/>
  <c r="AF30" i="33"/>
  <c r="AG30" i="33"/>
  <c r="AH30" i="33"/>
  <c r="AI30" i="33"/>
  <c r="AJ30" i="33"/>
  <c r="AL30" i="33"/>
  <c r="AM30" i="33"/>
  <c r="AN30" i="33"/>
  <c r="AO30" i="33"/>
  <c r="Z26" i="33" l="1"/>
  <c r="Z25" i="33"/>
  <c r="Z11" i="33"/>
  <c r="Z10" i="33"/>
  <c r="Z27" i="33"/>
  <c r="Z9" i="33"/>
  <c r="Z7" i="33"/>
  <c r="Z28" i="33"/>
  <c r="Z21" i="33"/>
  <c r="Z12" i="33"/>
  <c r="Z5" i="33"/>
  <c r="Z22" i="33"/>
  <c r="Z6" i="33"/>
  <c r="Z19" i="33"/>
  <c r="Z18" i="33"/>
  <c r="Z23" i="33"/>
  <c r="Z24" i="33"/>
  <c r="Z17" i="33"/>
  <c r="Z8" i="33"/>
  <c r="Z16" i="33"/>
  <c r="Z15" i="33"/>
  <c r="Z14" i="33"/>
  <c r="Z29" i="33"/>
  <c r="Z20" i="33"/>
  <c r="Z13" i="33"/>
  <c r="Z4" i="33"/>
  <c r="F21" i="45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B14" i="45"/>
  <c r="C14" i="45"/>
  <c r="B13" i="45"/>
  <c r="C15" i="45"/>
  <c r="B15" i="45"/>
  <c r="C13" i="45"/>
  <c r="E13" i="45" l="1"/>
  <c r="D13" i="45"/>
  <c r="E14" i="45"/>
  <c r="D14" i="45"/>
  <c r="E15" i="45"/>
  <c r="D15" i="45"/>
  <c r="B16" i="45"/>
  <c r="C16" i="45"/>
  <c r="D16" i="45" l="1"/>
  <c r="E16" i="45"/>
  <c r="C57" i="37" l="1"/>
  <c r="B57" i="37"/>
  <c r="C56" i="37"/>
  <c r="B56" i="37"/>
  <c r="Q37" i="23" l="1"/>
  <c r="N37" i="23"/>
  <c r="P37" i="23"/>
  <c r="O37" i="23"/>
  <c r="M6" i="29" l="1"/>
  <c r="L6" i="29"/>
  <c r="K6" i="29"/>
  <c r="J6" i="29"/>
  <c r="J5" i="29" l="1"/>
  <c r="K5" i="29"/>
  <c r="L5" i="29"/>
  <c r="M5" i="29"/>
  <c r="M4" i="29" l="1"/>
  <c r="L4" i="29"/>
  <c r="K4" i="29"/>
  <c r="J4" i="29"/>
</calcChain>
</file>

<file path=xl/sharedStrings.xml><?xml version="1.0" encoding="utf-8"?>
<sst xmlns="http://schemas.openxmlformats.org/spreadsheetml/2006/main" count="1007" uniqueCount="264">
  <si>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</si>
  <si>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</si>
  <si>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</si>
  <si>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</si>
  <si>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</si>
  <si>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</si>
  <si>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</si>
  <si>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</si>
  <si>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</si>
  <si>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</si>
  <si>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</si>
  <si>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</si>
  <si>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</si>
  <si>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</si>
  <si>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</si>
  <si>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</si>
  <si>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</si>
  <si>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</si>
  <si>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</si>
  <si>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</si>
  <si>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</si>
  <si>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</si>
  <si>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</si>
  <si>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</si>
  <si>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</si>
  <si>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</si>
  <si>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</si>
  <si>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</si>
  <si>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</si>
  <si>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</si>
  <si>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</si>
  <si>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</si>
  <si>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</si>
  <si>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</si>
  <si>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</si>
  <si>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</si>
  <si>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</si>
  <si>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</si>
  <si>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</si>
  <si>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</si>
  <si>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</si>
  <si>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</si>
  <si>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</si>
  <si>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</si>
  <si>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</si>
  <si>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</si>
  <si>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</si>
  <si>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</si>
  <si>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</si>
  <si>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</si>
  <si>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</si>
  <si>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</si>
  <si>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</si>
  <si>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</si>
  <si>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</si>
  <si>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</si>
  <si>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</si>
  <si>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</si>
  <si>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</si>
  <si>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</si>
  <si>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</si>
  <si>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</si>
  <si>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</si>
  <si>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</si>
  <si>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</si>
  <si>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</si>
  <si>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</si>
  <si>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</si>
  <si>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</si>
  <si>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</si>
  <si>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</si>
  <si>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</si>
  <si>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</si>
  <si>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</si>
  <si>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</si>
  <si>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</si>
  <si>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</si>
  <si>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</si>
  <si>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</si>
  <si>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</si>
  <si>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</si>
  <si>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</si>
  <si>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</si>
  <si>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</si>
  <si>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</si>
  <si>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</si>
  <si>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</si>
  <si>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</si>
  <si>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</si>
  <si>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</si>
  <si>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</si>
  <si>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</si>
  <si>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</si>
  <si>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</si>
  <si>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</si>
  <si>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</si>
  <si>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</si>
  <si>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</si>
  <si>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</si>
  <si>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</si>
  <si>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</si>
  <si>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</si>
  <si>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</si>
  <si>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</si>
  <si>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</si>
  <si>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</si>
  <si>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</si>
  <si>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</si>
  <si>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</si>
  <si>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</si>
  <si>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</si>
  <si>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</si>
  <si>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</si>
  <si>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</si>
  <si>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</si>
  <si>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October</t>
  </si>
  <si>
    <t>November</t>
  </si>
  <si>
    <t>December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</si>
  <si>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</si>
  <si>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</si>
  <si>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</si>
  <si>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</si>
  <si>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</si>
  <si>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</si>
  <si>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</si>
  <si>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</si>
  <si>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</si>
  <si>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</si>
  <si>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</si>
  <si>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</si>
  <si>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</si>
  <si>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</si>
  <si>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</si>
  <si>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</si>
  <si>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</si>
  <si>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</si>
  <si>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</si>
  <si>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</si>
  <si>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</si>
  <si>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</si>
  <si>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</si>
  <si>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</si>
  <si>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</si>
  <si>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</si>
  <si>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</si>
  <si>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</si>
  <si>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</si>
  <si>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</si>
  <si>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</si>
  <si>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</si>
  <si>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</si>
  <si>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Graph for the month split by divisions showing agency/bank/substantive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</si>
  <si>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</si>
  <si>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</si>
  <si>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</si>
  <si>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</si>
  <si>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</si>
  <si>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</si>
  <si>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</si>
  <si>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</si>
  <si>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</si>
  <si>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</si>
  <si>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</si>
  <si>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</si>
  <si>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</si>
  <si>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</si>
  <si>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</si>
  <si>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</si>
  <si>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</si>
  <si>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</si>
  <si>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</si>
  <si>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</si>
  <si>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</si>
  <si>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</si>
  <si>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</si>
  <si>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</si>
  <si>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</si>
  <si>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</si>
  <si>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</si>
  <si>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</si>
  <si>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</si>
  <si>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</si>
  <si>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</si>
  <si>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</si>
  <si>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</si>
  <si>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</si>
  <si>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</si>
  <si>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</si>
  <si>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</si>
  <si>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</si>
  <si>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</si>
  <si>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</si>
  <si>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</si>
  <si>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</si>
  <si>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</si>
  <si>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</si>
  <si>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</si>
  <si>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</si>
  <si>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</si>
  <si>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</si>
  <si>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</si>
  <si>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</si>
  <si>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</si>
  <si>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</si>
  <si>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</si>
  <si>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</si>
  <si>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</si>
  <si>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</si>
  <si>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</si>
  <si>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</si>
  <si>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</si>
  <si>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</si>
  <si>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</si>
  <si>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</si>
  <si>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</si>
  <si>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</si>
  <si>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</si>
  <si>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</si>
  <si>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</si>
  <si>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</si>
  <si>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</si>
  <si>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</si>
  <si>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</si>
  <si>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</si>
  <si>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</si>
  <si>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</si>
  <si>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</si>
  <si>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</si>
  <si>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</si>
  <si>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</si>
  <si>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</si>
  <si>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</si>
  <si>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</si>
  <si>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</si>
  <si>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</si>
  <si>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</si>
  <si>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</si>
  <si>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</si>
  <si>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</si>
  <si>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</si>
  <si>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</si>
  <si>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</si>
  <si>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</si>
  <si>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</si>
  <si>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</si>
  <si>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</si>
  <si>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</si>
  <si>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</si>
  <si>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</si>
  <si>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</si>
  <si>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</si>
  <si>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</si>
  <si>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</si>
  <si>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</si>
  <si>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</si>
  <si>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</si>
  <si>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</si>
  <si>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</si>
  <si>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</si>
  <si>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t>Paediatric Inpatient Nursing Team</t>
  </si>
  <si>
    <t>Older Persons Unit Short Stay</t>
  </si>
  <si>
    <t>Intensive Care Unit</t>
  </si>
  <si>
    <t>Midwifery Staff/ Clinical Support</t>
  </si>
  <si>
    <t>Neonatal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</si>
</sst>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6" applyNumberFormat="0" applyAlignment="0" applyProtection="0"/>
    <xf numFmtId="0" fontId="20" fillId="21" borderId="17" applyNumberFormat="0" applyAlignment="0" applyProtection="0"/>
    <xf numFmtId="0" fontId="21" fillId="21" borderId="16" applyNumberFormat="0" applyAlignment="0" applyProtection="0"/>
    <xf numFmtId="0" fontId="22" fillId="0" borderId="18" applyNumberFormat="0" applyFill="0" applyAlignment="0" applyProtection="0"/>
    <xf numFmtId="0" fontId="23" fillId="22" borderId="19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1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39" fillId="0" borderId="0"/>
    <xf numFmtId="0" fontId="2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7" fillId="0" borderId="0"/>
    <xf numFmtId="9" fontId="47" fillId="0" borderId="0" applyFont="0" applyFill="0" applyBorder="0" applyAlignment="0" applyProtection="0"/>
    <xf numFmtId="0" fontId="48" fillId="0" borderId="0"/>
    <xf numFmtId="0" fontId="2" fillId="0" borderId="0"/>
    <xf numFmtId="0" fontId="55" fillId="0" borderId="0"/>
  </cellStyleXfs>
  <cellXfs count="258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2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8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8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6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8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8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8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6" fillId="6" borderId="1" xfId="0" applyFont="1" applyFill="1" applyBorder="1" applyAlignment="1" applyProtection="1">
      <alignment horizontal="center" vertical="center"/>
      <protection locked="0"/>
    </xf>
    <xf numFmtId="0" fontId="36" fillId="6" borderId="3" xfId="0" applyFont="1" applyFill="1" applyBorder="1" applyAlignment="1" applyProtection="1">
      <alignment horizontal="center" vertical="center"/>
      <protection locked="0"/>
    </xf>
    <xf numFmtId="0" fontId="36" fillId="6" borderId="25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6" fillId="6" borderId="1" xfId="0" applyNumberFormat="1" applyFont="1" applyFill="1" applyBorder="1" applyAlignment="1" applyProtection="1">
      <alignment horizontal="center" vertical="center"/>
      <protection hidden="1"/>
    </xf>
    <xf numFmtId="1" fontId="33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0" applyFont="1" applyFill="1" applyAlignment="1">
      <alignment horizontal="left" vertical="center" wrapText="1"/>
    </xf>
    <xf numFmtId="0" fontId="37" fillId="54" borderId="1" xfId="0" applyFont="1" applyFill="1" applyBorder="1" applyAlignment="1">
      <alignment vertical="center"/>
    </xf>
    <xf numFmtId="0" fontId="0" fillId="54" borderId="1" xfId="0" applyFill="1" applyBorder="1"/>
    <xf numFmtId="17" fontId="37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160" applyFont="1" applyFill="1" applyAlignment="1">
      <alignment horizontal="left" vertical="center" wrapText="1"/>
    </xf>
    <xf numFmtId="0" fontId="30" fillId="6" borderId="25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3" xfId="160" applyFont="1" applyFill="1" applyBorder="1" applyAlignment="1" applyProtection="1">
      <alignment horizontal="center" vertical="center"/>
      <protection locked="0"/>
    </xf>
    <xf numFmtId="1" fontId="33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36" fillId="0" borderId="3" xfId="0" applyFont="1" applyBorder="1" applyAlignment="1" applyProtection="1">
      <alignment horizontal="center" vertical="center" wrapText="1"/>
      <protection locked="0"/>
    </xf>
    <xf numFmtId="0" fontId="38" fillId="0" borderId="0" xfId="0" applyFont="1"/>
    <xf numFmtId="1" fontId="33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0" fontId="46" fillId="0" borderId="27" xfId="0" applyFont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2" fillId="58" borderId="1" xfId="0" applyFont="1" applyFill="1" applyBorder="1"/>
    <xf numFmtId="0" fontId="1" fillId="59" borderId="1" xfId="0" applyFont="1" applyFill="1" applyBorder="1"/>
    <xf numFmtId="0" fontId="49" fillId="59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0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0" fontId="10" fillId="0" borderId="28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2" fillId="0" borderId="22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0" fillId="0" borderId="29" xfId="0" applyFont="1" applyBorder="1" applyAlignment="1">
      <alignment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29" xfId="0" applyFont="1" applyBorder="1" applyAlignment="1">
      <alignment horizontal="center" vertical="center" wrapText="1"/>
    </xf>
    <xf numFmtId="10" fontId="52" fillId="0" borderId="30" xfId="0" applyNumberFormat="1" applyFont="1" applyBorder="1" applyAlignment="1">
      <alignment horizontal="center" vertical="center" wrapText="1"/>
    </xf>
    <xf numFmtId="2" fontId="0" fillId="0" borderId="0" xfId="0" applyNumberFormat="1"/>
    <xf numFmtId="10" fontId="1" fillId="0" borderId="0" xfId="0" applyNumberFormat="1" applyFont="1"/>
    <xf numFmtId="2" fontId="0" fillId="0" borderId="1" xfId="0" applyNumberFormat="1" applyBorder="1"/>
    <xf numFmtId="0" fontId="53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1" borderId="1" xfId="0" applyFill="1" applyBorder="1"/>
    <xf numFmtId="0" fontId="48" fillId="0" borderId="0" xfId="427"/>
    <xf numFmtId="0" fontId="48" fillId="0" borderId="26" xfId="427" applyBorder="1"/>
    <xf numFmtId="0" fontId="48" fillId="0" borderId="33" xfId="427" applyBorder="1"/>
    <xf numFmtId="0" fontId="56" fillId="0" borderId="33" xfId="427" applyFont="1" applyBorder="1"/>
    <xf numFmtId="0" fontId="48" fillId="0" borderId="0" xfId="427" applyAlignment="1">
      <alignment vertical="top"/>
    </xf>
    <xf numFmtId="1" fontId="48" fillId="0" borderId="0" xfId="427" applyNumberFormat="1"/>
    <xf numFmtId="1" fontId="56" fillId="0" borderId="0" xfId="427" applyNumberFormat="1" applyFont="1"/>
    <xf numFmtId="10" fontId="0" fillId="0" borderId="0" xfId="10" applyNumberFormat="1" applyFont="1"/>
    <xf numFmtId="2" fontId="50" fillId="0" borderId="30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>
      <alignment horizontal="center" vertical="center" wrapText="1"/>
    </xf>
    <xf numFmtId="9" fontId="52" fillId="0" borderId="30" xfId="10" applyFont="1" applyBorder="1" applyAlignment="1">
      <alignment horizontal="center" vertical="center" wrapText="1"/>
    </xf>
    <xf numFmtId="9" fontId="50" fillId="0" borderId="30" xfId="10" applyFont="1" applyBorder="1" applyAlignment="1">
      <alignment horizontal="center" vertical="center" wrapText="1"/>
    </xf>
    <xf numFmtId="9" fontId="10" fillId="0" borderId="32" xfId="10" applyFont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0" fillId="0" borderId="0" xfId="0" applyFont="1"/>
    <xf numFmtId="16" fontId="57" fillId="52" borderId="4" xfId="415" applyNumberFormat="1" applyFont="1" applyFill="1" applyBorder="1" applyAlignment="1">
      <alignment vertical="center" wrapText="1"/>
    </xf>
    <xf numFmtId="0" fontId="58" fillId="0" borderId="0" xfId="0" applyFont="1"/>
    <xf numFmtId="16" fontId="60" fillId="56" borderId="1" xfId="415" applyNumberFormat="1" applyFont="1" applyFill="1" applyBorder="1" applyAlignment="1">
      <alignment horizontal="center" vertical="center"/>
    </xf>
    <xf numFmtId="1" fontId="59" fillId="52" borderId="1" xfId="415" applyNumberFormat="1" applyFont="1" applyFill="1" applyBorder="1" applyAlignment="1">
      <alignment horizontal="center" vertical="center" wrapText="1"/>
    </xf>
    <xf numFmtId="0" fontId="61" fillId="6" borderId="2" xfId="0" applyFont="1" applyFill="1" applyBorder="1" applyAlignment="1" applyProtection="1">
      <alignment horizontal="left" vertical="top" wrapText="1"/>
      <protection locked="0"/>
    </xf>
    <xf numFmtId="2" fontId="61" fillId="0" borderId="1" xfId="0" applyNumberFormat="1" applyFont="1" applyBorder="1" applyAlignment="1" applyProtection="1">
      <alignment horizontal="center" vertical="center"/>
      <protection locked="0"/>
    </xf>
    <xf numFmtId="2" fontId="53" fillId="0" borderId="1" xfId="0" applyNumberFormat="1" applyFont="1" applyBorder="1" applyAlignment="1">
      <alignment horizontal="center" vertical="center"/>
    </xf>
    <xf numFmtId="2" fontId="62" fillId="0" borderId="1" xfId="0" applyNumberFormat="1" applyFont="1" applyBorder="1" applyAlignment="1" applyProtection="1">
      <alignment horizontal="center" vertical="center"/>
      <protection locked="0"/>
    </xf>
    <xf numFmtId="165" fontId="53" fillId="0" borderId="1" xfId="0" applyNumberFormat="1" applyFont="1" applyBorder="1" applyAlignment="1">
      <alignment horizontal="center" vertical="center"/>
    </xf>
    <xf numFmtId="165" fontId="62" fillId="6" borderId="1" xfId="0" applyNumberFormat="1" applyFont="1" applyFill="1" applyBorder="1" applyAlignment="1">
      <alignment horizontal="center" vertical="center"/>
    </xf>
    <xf numFmtId="165" fontId="62" fillId="57" borderId="1" xfId="0" applyNumberFormat="1" applyFont="1" applyFill="1" applyBorder="1" applyAlignment="1">
      <alignment horizontal="center" vertical="center"/>
    </xf>
    <xf numFmtId="164" fontId="61" fillId="6" borderId="1" xfId="0" applyNumberFormat="1" applyFont="1" applyFill="1" applyBorder="1" applyAlignment="1">
      <alignment horizontal="center" vertical="center"/>
    </xf>
    <xf numFmtId="0" fontId="53" fillId="0" borderId="0" xfId="0" applyFont="1"/>
    <xf numFmtId="164" fontId="53" fillId="57" borderId="1" xfId="0" applyNumberFormat="1" applyFont="1" applyFill="1" applyBorder="1"/>
    <xf numFmtId="0" fontId="61" fillId="0" borderId="2" xfId="0" applyFont="1" applyBorder="1" applyAlignment="1" applyProtection="1">
      <alignment horizontal="left" vertical="top" wrapText="1"/>
      <protection locked="0"/>
    </xf>
    <xf numFmtId="0" fontId="61" fillId="0" borderId="1" xfId="0" applyFont="1" applyBorder="1" applyAlignment="1" applyProtection="1">
      <alignment horizontal="left" vertical="top"/>
      <protection locked="0"/>
    </xf>
    <xf numFmtId="2" fontId="53" fillId="0" borderId="9" xfId="0" applyNumberFormat="1" applyFont="1" applyBorder="1" applyAlignment="1">
      <alignment horizontal="center" vertical="center"/>
    </xf>
    <xf numFmtId="9" fontId="53" fillId="0" borderId="1" xfId="10" applyFont="1" applyBorder="1"/>
    <xf numFmtId="2" fontId="61" fillId="56" borderId="1" xfId="0" applyNumberFormat="1" applyFont="1" applyFill="1" applyBorder="1" applyAlignment="1" applyProtection="1">
      <alignment horizontal="center" vertical="center"/>
      <protection locked="0"/>
    </xf>
    <xf numFmtId="2" fontId="62" fillId="56" borderId="1" xfId="0" applyNumberFormat="1" applyFont="1" applyFill="1" applyBorder="1" applyAlignment="1" applyProtection="1">
      <alignment horizontal="center" vertical="center"/>
      <protection locked="0"/>
    </xf>
    <xf numFmtId="2" fontId="61" fillId="51" borderId="1" xfId="0" applyNumberFormat="1" applyFont="1" applyFill="1" applyBorder="1" applyAlignment="1" applyProtection="1">
      <alignment horizontal="center" vertical="center"/>
      <protection locked="0"/>
    </xf>
    <xf numFmtId="2" fontId="62" fillId="51" borderId="1" xfId="0" applyNumberFormat="1" applyFont="1" applyFill="1" applyBorder="1" applyAlignment="1" applyProtection="1">
      <alignment horizontal="center" vertical="center"/>
      <protection locked="0"/>
    </xf>
    <xf numFmtId="2" fontId="53" fillId="51" borderId="1" xfId="0" applyNumberFormat="1" applyFont="1" applyFill="1" applyBorder="1" applyAlignment="1">
      <alignment horizontal="center" vertical="center"/>
    </xf>
    <xf numFmtId="2" fontId="61" fillId="62" borderId="1" xfId="0" applyNumberFormat="1" applyFont="1" applyFill="1" applyBorder="1" applyAlignment="1" applyProtection="1">
      <alignment horizontal="center" vertical="center"/>
      <protection locked="0"/>
    </xf>
    <xf numFmtId="2" fontId="62" fillId="62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16" fontId="6" fillId="2" borderId="8" xfId="62" applyNumberFormat="1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16" fontId="6" fillId="2" borderId="7" xfId="1" applyNumberFormat="1" applyFont="1" applyFill="1" applyBorder="1" applyAlignment="1">
      <alignment horizontal="center" vertical="center" wrapText="1"/>
    </xf>
    <xf numFmtId="16" fontId="6" fillId="2" borderId="8" xfId="1" applyNumberFormat="1" applyFont="1" applyFill="1" applyBorder="1" applyAlignment="1">
      <alignment horizontal="center" vertical="center" wrapText="1"/>
    </xf>
    <xf numFmtId="17" fontId="1" fillId="0" borderId="3" xfId="0" applyNumberFormat="1" applyFont="1" applyBorder="1" applyAlignment="1">
      <alignment horizontal="center"/>
    </xf>
    <xf numFmtId="17" fontId="1" fillId="0" borderId="6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center" wrapText="1"/>
    </xf>
    <xf numFmtId="17" fontId="0" fillId="0" borderId="6" xfId="0" applyNumberFormat="1" applyBorder="1" applyAlignment="1">
      <alignment horizontal="center" wrapText="1"/>
    </xf>
    <xf numFmtId="17" fontId="0" fillId="0" borderId="2" xfId="0" applyNumberFormat="1" applyBorder="1" applyAlignment="1">
      <alignment horizontal="center" wrapText="1"/>
    </xf>
    <xf numFmtId="16" fontId="6" fillId="2" borderId="23" xfId="0" applyNumberFormat="1" applyFont="1" applyFill="1" applyBorder="1" applyAlignment="1">
      <alignment horizontal="center" vertical="center" wrapText="1"/>
    </xf>
    <xf numFmtId="17" fontId="0" fillId="0" borderId="10" xfId="0" applyNumberFormat="1" applyBorder="1" applyAlignment="1">
      <alignment horizontal="center"/>
    </xf>
    <xf numFmtId="17" fontId="0" fillId="0" borderId="11" xfId="0" applyNumberFormat="1" applyBorder="1" applyAlignment="1">
      <alignment horizontal="center"/>
    </xf>
    <xf numFmtId="17" fontId="0" fillId="0" borderId="24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5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6" fontId="10" fillId="6" borderId="6" xfId="0" applyNumberFormat="1" applyFont="1" applyFill="1" applyBorder="1" applyAlignment="1">
      <alignment horizontal="center" vertical="center" wrapText="1"/>
    </xf>
    <xf numFmtId="16" fontId="10" fillId="6" borderId="2" xfId="0" applyNumberFormat="1" applyFon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/>
    </xf>
    <xf numFmtId="17" fontId="0" fillId="0" borderId="6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16" fontId="6" fillId="2" borderId="7" xfId="84" applyNumberFormat="1" applyFont="1" applyFill="1" applyBorder="1" applyAlignment="1">
      <alignment horizontal="center" vertical="center" wrapText="1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3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16" fontId="33" fillId="52" borderId="3" xfId="0" applyNumberFormat="1" applyFont="1" applyFill="1" applyBorder="1" applyAlignment="1">
      <alignment horizontal="center" vertical="center" wrapText="1"/>
    </xf>
    <xf numFmtId="0" fontId="34" fillId="52" borderId="2" xfId="0" applyFont="1" applyFill="1" applyBorder="1" applyAlignment="1">
      <alignment horizontal="center" vertical="center" wrapText="1"/>
    </xf>
    <xf numFmtId="16" fontId="33" fillId="52" borderId="4" xfId="0" applyNumberFormat="1" applyFont="1" applyFill="1" applyBorder="1" applyAlignment="1">
      <alignment horizontal="left" vertical="center" wrapText="1"/>
    </xf>
    <xf numFmtId="16" fontId="33" fillId="52" borderId="5" xfId="0" applyNumberFormat="1" applyFont="1" applyFill="1" applyBorder="1" applyAlignment="1">
      <alignment horizontal="left" vertical="center" wrapText="1"/>
    </xf>
    <xf numFmtId="16" fontId="33" fillId="52" borderId="1" xfId="0" applyNumberFormat="1" applyFont="1" applyFill="1" applyBorder="1" applyAlignment="1">
      <alignment horizontal="center" vertical="center" wrapText="1"/>
    </xf>
    <xf numFmtId="0" fontId="33" fillId="52" borderId="1" xfId="0" applyFont="1" applyFill="1" applyBorder="1" applyAlignment="1" applyProtection="1">
      <alignment horizontal="center" vertical="center" wrapText="1"/>
      <protection hidden="1"/>
    </xf>
    <xf numFmtId="16" fontId="33" fillId="52" borderId="7" xfId="160" applyNumberFormat="1" applyFont="1" applyFill="1" applyBorder="1" applyAlignment="1">
      <alignment horizontal="center" vertical="center" wrapText="1"/>
    </xf>
    <xf numFmtId="16" fontId="33" fillId="52" borderId="8" xfId="160" applyNumberFormat="1" applyFont="1" applyFill="1" applyBorder="1" applyAlignment="1">
      <alignment horizontal="center" vertical="center" wrapText="1"/>
    </xf>
    <xf numFmtId="16" fontId="33" fillId="52" borderId="1" xfId="160" applyNumberFormat="1" applyFont="1" applyFill="1" applyBorder="1" applyAlignment="1">
      <alignment horizontal="center" vertical="center" wrapText="1"/>
    </xf>
    <xf numFmtId="16" fontId="33" fillId="52" borderId="3" xfId="160" applyNumberFormat="1" applyFont="1" applyFill="1" applyBorder="1" applyAlignment="1">
      <alignment horizontal="center" vertical="center" wrapText="1"/>
    </xf>
    <xf numFmtId="16" fontId="33" fillId="52" borderId="2" xfId="160" applyNumberFormat="1" applyFont="1" applyFill="1" applyBorder="1" applyAlignment="1">
      <alignment horizontal="center" vertical="center" wrapText="1"/>
    </xf>
    <xf numFmtId="0" fontId="33" fillId="52" borderId="1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>
      <alignment horizontal="center" vertical="center" wrapText="1"/>
    </xf>
    <xf numFmtId="0" fontId="35" fillId="0" borderId="2" xfId="160" applyFont="1" applyBorder="1" applyAlignment="1">
      <alignment horizontal="center" vertical="center" wrapText="1"/>
    </xf>
    <xf numFmtId="0" fontId="33" fillId="52" borderId="3" xfId="160" applyFont="1" applyFill="1" applyBorder="1" applyAlignment="1" applyProtection="1">
      <alignment horizontal="center" vertical="center" wrapText="1"/>
      <protection hidden="1"/>
    </xf>
    <xf numFmtId="0" fontId="33" fillId="52" borderId="6" xfId="160" applyFont="1" applyFill="1" applyBorder="1" applyAlignment="1" applyProtection="1">
      <alignment horizontal="center" vertical="center" wrapText="1"/>
      <protection hidden="1"/>
    </xf>
    <xf numFmtId="0" fontId="33" fillId="52" borderId="2" xfId="160" applyFont="1" applyFill="1" applyBorder="1" applyAlignment="1" applyProtection="1">
      <alignment horizontal="center" vertical="center" wrapText="1"/>
      <protection hidden="1"/>
    </xf>
    <xf numFmtId="0" fontId="34" fillId="52" borderId="2" xfId="160" applyFont="1" applyFill="1" applyBorder="1" applyAlignment="1">
      <alignment horizontal="center" vertical="center" wrapText="1"/>
    </xf>
    <xf numFmtId="0" fontId="35" fillId="0" borderId="8" xfId="160" applyFont="1" applyBorder="1" applyAlignment="1">
      <alignment horizontal="center" vertical="center" wrapText="1"/>
    </xf>
    <xf numFmtId="16" fontId="33" fillId="52" borderId="4" xfId="160" applyNumberFormat="1" applyFont="1" applyFill="1" applyBorder="1" applyAlignment="1">
      <alignment horizontal="left" vertical="center" wrapText="1"/>
    </xf>
    <xf numFmtId="16" fontId="33" fillId="52" borderId="5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59" fillId="52" borderId="3" xfId="415" applyNumberFormat="1" applyFont="1" applyFill="1" applyBorder="1" applyAlignment="1">
      <alignment horizontal="center" vertical="center" wrapText="1"/>
    </xf>
    <xf numFmtId="16" fontId="59" fillId="52" borderId="6" xfId="415" applyNumberFormat="1" applyFont="1" applyFill="1" applyBorder="1" applyAlignment="1">
      <alignment horizontal="center" vertical="center" wrapText="1"/>
    </xf>
    <xf numFmtId="16" fontId="59" fillId="52" borderId="2" xfId="415" applyNumberFormat="1" applyFont="1" applyFill="1" applyBorder="1" applyAlignment="1">
      <alignment horizontal="center" vertical="center" wrapText="1"/>
    </xf>
    <xf numFmtId="16" fontId="59" fillId="52" borderId="7" xfId="415" applyNumberFormat="1" applyFont="1" applyFill="1" applyBorder="1" applyAlignment="1">
      <alignment horizontal="center" vertical="center" wrapText="1"/>
    </xf>
    <xf numFmtId="16" fontId="59" fillId="52" borderId="8" xfId="415" applyNumberFormat="1" applyFont="1" applyFill="1" applyBorder="1" applyAlignment="1">
      <alignment horizontal="center" vertical="center" wrapText="1"/>
    </xf>
    <xf numFmtId="0" fontId="54" fillId="52" borderId="3" xfId="415" applyFont="1" applyFill="1" applyBorder="1" applyAlignment="1">
      <alignment horizontal="center" vertical="center" wrapText="1"/>
    </xf>
    <xf numFmtId="0" fontId="54" fillId="0" borderId="2" xfId="415" applyFont="1" applyBorder="1" applyAlignment="1">
      <alignment horizontal="center" vertical="center" wrapText="1"/>
    </xf>
    <xf numFmtId="16" fontId="59" fillId="52" borderId="1" xfId="415" applyNumberFormat="1" applyFont="1" applyFill="1" applyBorder="1" applyAlignment="1">
      <alignment horizontal="center" vertical="center" wrapText="1"/>
    </xf>
    <xf numFmtId="0" fontId="59" fillId="52" borderId="3" xfId="415" applyFont="1" applyFill="1" applyBorder="1" applyAlignment="1" applyProtection="1">
      <alignment horizontal="center" vertical="center" wrapText="1"/>
      <protection hidden="1"/>
    </xf>
    <xf numFmtId="0" fontId="59" fillId="52" borderId="1" xfId="415" applyFont="1" applyFill="1" applyBorder="1" applyAlignment="1" applyProtection="1">
      <alignment horizontal="center" vertical="center" wrapText="1"/>
      <protection hidden="1"/>
    </xf>
    <xf numFmtId="0" fontId="59" fillId="52" borderId="6" xfId="415" applyFont="1" applyFill="1" applyBorder="1" applyAlignment="1" applyProtection="1">
      <alignment horizontal="center" vertical="center" wrapText="1"/>
      <protection hidden="1"/>
    </xf>
    <xf numFmtId="0" fontId="59" fillId="52" borderId="2" xfId="415" applyFont="1" applyFill="1" applyBorder="1" applyAlignment="1" applyProtection="1">
      <alignment horizontal="center" vertical="center" wrapText="1"/>
      <protection hidden="1"/>
    </xf>
    <xf numFmtId="16" fontId="59" fillId="52" borderId="3" xfId="160" applyNumberFormat="1" applyFont="1" applyFill="1" applyBorder="1" applyAlignment="1">
      <alignment horizontal="center" vertical="center" wrapText="1"/>
    </xf>
    <xf numFmtId="0" fontId="54" fillId="52" borderId="2" xfId="160" applyFont="1" applyFill="1" applyBorder="1" applyAlignment="1">
      <alignment horizontal="center" vertical="center" wrapText="1"/>
    </xf>
    <xf numFmtId="0" fontId="1" fillId="59" borderId="1" xfId="0" applyFont="1" applyFill="1" applyBorder="1" applyAlignment="1">
      <alignment horizontal="center"/>
    </xf>
    <xf numFmtId="0" fontId="53" fillId="61" borderId="1" xfId="0" applyFont="1" applyFill="1" applyBorder="1" applyAlignment="1">
      <alignment horizontal="center" vertical="center"/>
    </xf>
    <xf numFmtId="16" fontId="59" fillId="52" borderId="7" xfId="160" applyNumberFormat="1" applyFont="1" applyFill="1" applyBorder="1" applyAlignment="1">
      <alignment horizontal="center" vertical="center" wrapText="1"/>
    </xf>
    <xf numFmtId="16" fontId="59" fillId="52" borderId="8" xfId="160" applyNumberFormat="1" applyFont="1" applyFill="1" applyBorder="1" applyAlignment="1">
      <alignment horizontal="center" vertical="center" wrapText="1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FFFF99"/>
      <color rgb="FFC5D5C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1:R58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195"/>
      <c r="B3" s="196"/>
      <c r="C3" s="196"/>
      <c r="D3" s="197"/>
      <c r="E3" s="195" t="s">
        <v>33</v>
      </c>
      <c r="F3" s="196"/>
      <c r="G3" s="196"/>
      <c r="H3" s="197"/>
      <c r="I3" s="200" t="s">
        <v>34</v>
      </c>
      <c r="J3" s="201"/>
      <c r="K3" s="201"/>
      <c r="L3" s="202"/>
      <c r="M3" s="195" t="s">
        <v>35</v>
      </c>
      <c r="N3" s="196"/>
      <c r="O3" s="196"/>
      <c r="P3" s="197"/>
      <c r="Q3" s="185">
        <v>42095</v>
      </c>
      <c r="R3" s="186"/>
      <c r="S3" s="186"/>
      <c r="T3" s="187"/>
      <c r="U3" s="185">
        <v>42125</v>
      </c>
      <c r="V3" s="186"/>
      <c r="W3" s="186"/>
      <c r="X3" s="187"/>
      <c r="Y3" s="185">
        <v>42156</v>
      </c>
      <c r="Z3" s="186"/>
      <c r="AA3" s="186"/>
      <c r="AB3" s="187"/>
      <c r="AC3" s="185">
        <v>42186</v>
      </c>
      <c r="AD3" s="186"/>
      <c r="AE3" s="186"/>
      <c r="AF3" s="187"/>
      <c r="AG3" s="185">
        <v>42217</v>
      </c>
      <c r="AH3" s="186"/>
      <c r="AI3" s="186"/>
      <c r="AJ3" s="187"/>
      <c r="AK3" s="185">
        <v>42248</v>
      </c>
      <c r="AL3" s="186"/>
      <c r="AM3" s="186"/>
      <c r="AN3" s="187"/>
      <c r="AO3" s="185">
        <v>42278</v>
      </c>
      <c r="AP3" s="186"/>
      <c r="AQ3" s="186"/>
      <c r="AR3" s="187"/>
      <c r="AS3" s="185">
        <v>42309</v>
      </c>
      <c r="AT3" s="186"/>
      <c r="AU3" s="186"/>
      <c r="AV3" s="187"/>
      <c r="AW3" s="32"/>
      <c r="AX3" s="203">
        <v>42675</v>
      </c>
      <c r="AY3" s="204"/>
      <c r="AZ3" s="204"/>
      <c r="BA3" s="204"/>
      <c r="BB3" s="204"/>
      <c r="BC3" s="204"/>
      <c r="BD3" s="204"/>
      <c r="BE3" s="206"/>
      <c r="BF3" s="203">
        <v>42705</v>
      </c>
      <c r="BG3" s="204"/>
      <c r="BH3" s="204"/>
      <c r="BI3" s="204"/>
      <c r="BJ3" s="204"/>
      <c r="BK3" s="204"/>
      <c r="BL3" s="204"/>
      <c r="BM3" s="205"/>
      <c r="BN3" s="192">
        <v>42736</v>
      </c>
      <c r="BO3" s="193"/>
      <c r="BP3" s="193"/>
      <c r="BQ3" s="193"/>
      <c r="BR3" s="193"/>
      <c r="BS3" s="193"/>
      <c r="BT3" s="193"/>
      <c r="BU3" s="194"/>
      <c r="BV3" s="188">
        <v>42767</v>
      </c>
      <c r="BW3" s="189"/>
      <c r="BX3" s="189"/>
      <c r="BY3" s="189"/>
      <c r="BZ3" s="189"/>
      <c r="CA3" s="189"/>
      <c r="CB3" s="189"/>
      <c r="CC3" s="190"/>
      <c r="CD3" s="185">
        <v>42795</v>
      </c>
      <c r="CE3" s="186"/>
      <c r="CF3" s="186"/>
      <c r="CG3" s="186"/>
      <c r="CH3" s="186"/>
      <c r="CI3" s="186"/>
      <c r="CJ3" s="186"/>
      <c r="CK3" s="187"/>
      <c r="CL3" s="185">
        <v>42826</v>
      </c>
      <c r="CM3" s="186"/>
      <c r="CN3" s="186"/>
      <c r="CO3" s="186"/>
      <c r="CP3" s="186"/>
      <c r="CQ3" s="186"/>
      <c r="CR3" s="186"/>
      <c r="CS3" s="187"/>
      <c r="CT3" s="185">
        <v>42856</v>
      </c>
      <c r="CU3" s="186"/>
      <c r="CV3" s="186"/>
      <c r="CW3" s="186"/>
      <c r="CX3" s="186"/>
      <c r="CY3" s="186"/>
      <c r="CZ3" s="186"/>
      <c r="DA3" s="187"/>
      <c r="DB3" s="209">
        <v>42887</v>
      </c>
      <c r="DC3" s="210"/>
      <c r="DD3" s="210"/>
      <c r="DE3" s="210"/>
      <c r="DF3" s="210"/>
      <c r="DG3" s="42"/>
      <c r="DH3" s="42"/>
      <c r="DI3" s="42"/>
      <c r="DJ3" s="180" t="s">
        <v>54</v>
      </c>
      <c r="DK3" s="181"/>
      <c r="DL3" s="181"/>
      <c r="DM3" s="181"/>
      <c r="DN3" s="181"/>
      <c r="DO3" s="181"/>
      <c r="DP3" s="181"/>
      <c r="DQ3" s="182"/>
      <c r="DR3" s="211" t="s">
        <v>55</v>
      </c>
      <c r="DS3" s="212"/>
      <c r="DT3" s="212"/>
      <c r="DU3" s="212"/>
      <c r="DV3" s="212"/>
      <c r="DW3" s="212"/>
      <c r="DX3" s="212"/>
      <c r="DY3" s="213"/>
      <c r="DZ3" s="192">
        <v>42979</v>
      </c>
      <c r="EA3" s="216"/>
      <c r="EB3" s="216"/>
      <c r="EC3" s="216"/>
      <c r="ED3" s="216"/>
      <c r="EE3" s="216"/>
      <c r="EF3" s="216"/>
      <c r="EG3" s="216"/>
      <c r="EH3" s="203">
        <v>43009</v>
      </c>
      <c r="EI3" s="204"/>
      <c r="EJ3" s="204"/>
      <c r="EK3" s="204"/>
      <c r="EL3" s="204"/>
      <c r="EM3" s="204"/>
      <c r="EN3" s="204"/>
      <c r="EO3" s="205"/>
      <c r="EP3" s="192">
        <v>43040</v>
      </c>
      <c r="EQ3" s="193"/>
      <c r="ER3" s="193"/>
      <c r="ES3" s="193"/>
      <c r="ET3" s="193"/>
      <c r="EU3" s="193"/>
      <c r="EV3" s="193"/>
      <c r="EW3" s="193"/>
      <c r="EX3" s="175">
        <v>43070</v>
      </c>
      <c r="EY3" s="176"/>
      <c r="EZ3" s="176"/>
      <c r="FA3" s="176"/>
      <c r="FB3" s="176"/>
      <c r="FC3" s="176"/>
      <c r="FD3" s="176"/>
      <c r="FE3" s="176"/>
    </row>
    <row r="4" spans="1:161" ht="36" customHeight="1" x14ac:dyDescent="0.25">
      <c r="A4" s="198" t="s">
        <v>0</v>
      </c>
      <c r="B4" s="173" t="s">
        <v>1</v>
      </c>
      <c r="C4" s="173" t="s">
        <v>2</v>
      </c>
      <c r="D4" s="173" t="s">
        <v>1</v>
      </c>
      <c r="E4" s="173" t="s">
        <v>1</v>
      </c>
      <c r="F4" s="173" t="s">
        <v>2</v>
      </c>
      <c r="G4" s="173" t="s">
        <v>1</v>
      </c>
      <c r="H4" s="173" t="s">
        <v>2</v>
      </c>
      <c r="I4" s="173" t="s">
        <v>1</v>
      </c>
      <c r="J4" s="173" t="s">
        <v>2</v>
      </c>
      <c r="K4" s="173" t="s">
        <v>1</v>
      </c>
      <c r="L4" s="173" t="s">
        <v>2</v>
      </c>
      <c r="M4" s="173" t="s">
        <v>1</v>
      </c>
      <c r="N4" s="173" t="s">
        <v>2</v>
      </c>
      <c r="O4" s="173" t="s">
        <v>1</v>
      </c>
      <c r="P4" s="173" t="s">
        <v>2</v>
      </c>
      <c r="Q4" s="173" t="s">
        <v>1</v>
      </c>
      <c r="R4" s="173" t="s">
        <v>2</v>
      </c>
      <c r="S4" s="173" t="s">
        <v>1</v>
      </c>
      <c r="T4" s="173" t="s">
        <v>2</v>
      </c>
      <c r="U4" s="173" t="s">
        <v>1</v>
      </c>
      <c r="V4" s="173" t="s">
        <v>2</v>
      </c>
      <c r="W4" s="173" t="s">
        <v>1</v>
      </c>
      <c r="X4" s="173" t="s">
        <v>2</v>
      </c>
      <c r="Y4" s="173" t="s">
        <v>1</v>
      </c>
      <c r="Z4" s="173" t="s">
        <v>2</v>
      </c>
      <c r="AA4" s="173" t="s">
        <v>1</v>
      </c>
      <c r="AB4" s="173" t="s">
        <v>2</v>
      </c>
      <c r="AC4" s="173" t="s">
        <v>1</v>
      </c>
      <c r="AD4" s="173" t="s">
        <v>2</v>
      </c>
      <c r="AE4" s="173" t="s">
        <v>1</v>
      </c>
      <c r="AF4" s="173" t="s">
        <v>2</v>
      </c>
      <c r="AG4" s="173" t="s">
        <v>1</v>
      </c>
      <c r="AH4" s="173" t="s">
        <v>2</v>
      </c>
      <c r="AI4" s="173" t="s">
        <v>1</v>
      </c>
      <c r="AJ4" s="173" t="s">
        <v>2</v>
      </c>
      <c r="AK4" s="173" t="s">
        <v>1</v>
      </c>
      <c r="AL4" s="173" t="s">
        <v>2</v>
      </c>
      <c r="AM4" s="173" t="s">
        <v>1</v>
      </c>
      <c r="AN4" s="173" t="s">
        <v>2</v>
      </c>
      <c r="AO4" s="173" t="s">
        <v>1</v>
      </c>
      <c r="AP4" s="173" t="s">
        <v>2</v>
      </c>
      <c r="AQ4" s="173" t="s">
        <v>1</v>
      </c>
      <c r="AR4" s="173" t="s">
        <v>2</v>
      </c>
      <c r="AS4" s="173" t="s">
        <v>1</v>
      </c>
      <c r="AT4" s="173" t="s">
        <v>2</v>
      </c>
      <c r="AU4" s="173" t="s">
        <v>1</v>
      </c>
      <c r="AV4" s="173" t="s">
        <v>2</v>
      </c>
      <c r="AW4" s="173" t="s">
        <v>45</v>
      </c>
      <c r="AX4" s="173" t="s">
        <v>1</v>
      </c>
      <c r="AY4" s="173" t="s">
        <v>2</v>
      </c>
      <c r="AZ4" s="173" t="s">
        <v>1</v>
      </c>
      <c r="BA4" s="173" t="s">
        <v>2</v>
      </c>
      <c r="BB4" s="173" t="s">
        <v>42</v>
      </c>
      <c r="BC4" s="173" t="s">
        <v>43</v>
      </c>
      <c r="BD4" s="173" t="s">
        <v>44</v>
      </c>
      <c r="BE4" s="173" t="s">
        <v>45</v>
      </c>
      <c r="BF4" s="173" t="s">
        <v>1</v>
      </c>
      <c r="BG4" s="173" t="s">
        <v>2</v>
      </c>
      <c r="BH4" s="173" t="s">
        <v>1</v>
      </c>
      <c r="BI4" s="173" t="s">
        <v>2</v>
      </c>
      <c r="BJ4" s="173" t="s">
        <v>42</v>
      </c>
      <c r="BK4" s="173" t="s">
        <v>43</v>
      </c>
      <c r="BL4" s="173" t="s">
        <v>44</v>
      </c>
      <c r="BM4" s="173" t="s">
        <v>45</v>
      </c>
      <c r="BN4" s="191" t="s">
        <v>1</v>
      </c>
      <c r="BO4" s="191" t="s">
        <v>2</v>
      </c>
      <c r="BP4" s="191" t="s">
        <v>1</v>
      </c>
      <c r="BQ4" s="191" t="s">
        <v>2</v>
      </c>
      <c r="BR4" s="191" t="s">
        <v>42</v>
      </c>
      <c r="BS4" s="191" t="s">
        <v>43</v>
      </c>
      <c r="BT4" s="191" t="s">
        <v>44</v>
      </c>
      <c r="BU4" s="191" t="s">
        <v>45</v>
      </c>
      <c r="BV4" s="173" t="s">
        <v>1</v>
      </c>
      <c r="BW4" s="173" t="s">
        <v>2</v>
      </c>
      <c r="BX4" s="173" t="s">
        <v>1</v>
      </c>
      <c r="BY4" s="173" t="s">
        <v>2</v>
      </c>
      <c r="BZ4" s="173" t="s">
        <v>42</v>
      </c>
      <c r="CA4" s="173" t="s">
        <v>43</v>
      </c>
      <c r="CB4" s="173" t="s">
        <v>44</v>
      </c>
      <c r="CC4" s="173" t="s">
        <v>45</v>
      </c>
      <c r="CD4" s="173" t="s">
        <v>1</v>
      </c>
      <c r="CE4" s="173" t="s">
        <v>2</v>
      </c>
      <c r="CF4" s="173" t="s">
        <v>1</v>
      </c>
      <c r="CG4" s="173" t="s">
        <v>2</v>
      </c>
      <c r="CH4" s="173" t="s">
        <v>42</v>
      </c>
      <c r="CI4" s="173" t="s">
        <v>43</v>
      </c>
      <c r="CJ4" s="173" t="s">
        <v>44</v>
      </c>
      <c r="CK4" s="173" t="s">
        <v>45</v>
      </c>
      <c r="CL4" s="173" t="s">
        <v>1</v>
      </c>
      <c r="CM4" s="173" t="s">
        <v>2</v>
      </c>
      <c r="CN4" s="173" t="s">
        <v>1</v>
      </c>
      <c r="CO4" s="173" t="s">
        <v>2</v>
      </c>
      <c r="CP4" s="173" t="s">
        <v>42</v>
      </c>
      <c r="CQ4" s="173" t="s">
        <v>43</v>
      </c>
      <c r="CR4" s="173" t="s">
        <v>44</v>
      </c>
      <c r="CS4" s="173" t="s">
        <v>45</v>
      </c>
      <c r="CT4" s="183" t="s">
        <v>1</v>
      </c>
      <c r="CU4" s="183" t="s">
        <v>2</v>
      </c>
      <c r="CV4" s="183" t="s">
        <v>1</v>
      </c>
      <c r="CW4" s="183" t="s">
        <v>2</v>
      </c>
      <c r="CX4" s="183" t="s">
        <v>42</v>
      </c>
      <c r="CY4" s="183" t="s">
        <v>43</v>
      </c>
      <c r="CZ4" s="183" t="s">
        <v>44</v>
      </c>
      <c r="DA4" s="183" t="s">
        <v>45</v>
      </c>
      <c r="DB4" s="173" t="s">
        <v>1</v>
      </c>
      <c r="DC4" s="173" t="s">
        <v>2</v>
      </c>
      <c r="DD4" s="173" t="s">
        <v>1</v>
      </c>
      <c r="DE4" s="173" t="s">
        <v>2</v>
      </c>
      <c r="DF4" s="173" t="s">
        <v>42</v>
      </c>
      <c r="DG4" s="173" t="s">
        <v>43</v>
      </c>
      <c r="DH4" s="173" t="s">
        <v>44</v>
      </c>
      <c r="DI4" s="173" t="s">
        <v>45</v>
      </c>
      <c r="DJ4" s="174" t="s">
        <v>1</v>
      </c>
      <c r="DK4" s="174" t="s">
        <v>2</v>
      </c>
      <c r="DL4" s="174" t="s">
        <v>1</v>
      </c>
      <c r="DM4" s="174" t="s">
        <v>2</v>
      </c>
      <c r="DN4" s="174" t="s">
        <v>42</v>
      </c>
      <c r="DO4" s="177" t="s">
        <v>43</v>
      </c>
      <c r="DP4" s="177" t="s">
        <v>44</v>
      </c>
      <c r="DQ4" s="177" t="s">
        <v>45</v>
      </c>
      <c r="DR4" s="179" t="s">
        <v>1</v>
      </c>
      <c r="DS4" s="179" t="s">
        <v>2</v>
      </c>
      <c r="DT4" s="179" t="s">
        <v>1</v>
      </c>
      <c r="DU4" s="179" t="s">
        <v>2</v>
      </c>
      <c r="DV4" s="179" t="s">
        <v>42</v>
      </c>
      <c r="DW4" s="178" t="s">
        <v>43</v>
      </c>
      <c r="DX4" s="178" t="s">
        <v>44</v>
      </c>
      <c r="DY4" s="178" t="s">
        <v>45</v>
      </c>
      <c r="DZ4" s="208" t="s">
        <v>1</v>
      </c>
      <c r="EA4" s="208" t="s">
        <v>2</v>
      </c>
      <c r="EB4" s="208" t="s">
        <v>1</v>
      </c>
      <c r="EC4" s="208" t="s">
        <v>2</v>
      </c>
      <c r="ED4" s="208" t="s">
        <v>42</v>
      </c>
      <c r="EE4" s="215" t="s">
        <v>43</v>
      </c>
      <c r="EF4" s="215" t="s">
        <v>44</v>
      </c>
      <c r="EG4" s="215" t="s">
        <v>45</v>
      </c>
      <c r="EH4" s="207" t="s">
        <v>1</v>
      </c>
      <c r="EI4" s="207" t="s">
        <v>2</v>
      </c>
      <c r="EJ4" s="207" t="s">
        <v>1</v>
      </c>
      <c r="EK4" s="207" t="s">
        <v>2</v>
      </c>
      <c r="EL4" s="207" t="s">
        <v>42</v>
      </c>
      <c r="EM4" s="207" t="s">
        <v>43</v>
      </c>
      <c r="EN4" s="207" t="s">
        <v>44</v>
      </c>
      <c r="EO4" s="207" t="s">
        <v>45</v>
      </c>
      <c r="EP4" s="191" t="s">
        <v>1</v>
      </c>
      <c r="EQ4" s="191" t="s">
        <v>2</v>
      </c>
      <c r="ER4" s="191" t="s">
        <v>1</v>
      </c>
      <c r="ES4" s="191" t="s">
        <v>2</v>
      </c>
      <c r="ET4" s="191" t="s">
        <v>42</v>
      </c>
      <c r="EU4" s="191" t="s">
        <v>43</v>
      </c>
      <c r="EV4" s="59" t="s">
        <v>44</v>
      </c>
      <c r="EW4" s="59" t="s">
        <v>45</v>
      </c>
      <c r="EX4" s="172" t="s">
        <v>1</v>
      </c>
      <c r="EY4" s="172" t="s">
        <v>2</v>
      </c>
      <c r="EZ4" s="172" t="s">
        <v>1</v>
      </c>
      <c r="FA4" s="172" t="s">
        <v>2</v>
      </c>
      <c r="FB4" s="172" t="s">
        <v>42</v>
      </c>
      <c r="FC4" s="173" t="s">
        <v>43</v>
      </c>
      <c r="FD4" s="173" t="s">
        <v>44</v>
      </c>
      <c r="FE4" s="173" t="s">
        <v>45</v>
      </c>
    </row>
    <row r="5" spans="1:161" ht="15" customHeight="1" x14ac:dyDescent="0.25">
      <c r="A5" s="199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174"/>
      <c r="BR5" s="174"/>
      <c r="BS5" s="174"/>
      <c r="BT5" s="174"/>
      <c r="BU5" s="174"/>
      <c r="BV5" s="174"/>
      <c r="BW5" s="174"/>
      <c r="BX5" s="174"/>
      <c r="BY5" s="174"/>
      <c r="BZ5" s="174"/>
      <c r="CA5" s="174"/>
      <c r="CB5" s="174"/>
      <c r="CC5" s="174"/>
      <c r="CD5" s="174"/>
      <c r="CE5" s="174"/>
      <c r="CF5" s="174"/>
      <c r="CG5" s="174"/>
      <c r="CH5" s="174"/>
      <c r="CI5" s="174"/>
      <c r="CJ5" s="174"/>
      <c r="CK5" s="174"/>
      <c r="CL5" s="174"/>
      <c r="CM5" s="174"/>
      <c r="CN5" s="174"/>
      <c r="CO5" s="174"/>
      <c r="CP5" s="174"/>
      <c r="CQ5" s="174"/>
      <c r="CR5" s="174"/>
      <c r="CS5" s="174"/>
      <c r="CT5" s="184"/>
      <c r="CU5" s="184"/>
      <c r="CV5" s="184"/>
      <c r="CW5" s="184"/>
      <c r="CX5" s="184"/>
      <c r="CY5" s="184"/>
      <c r="CZ5" s="184"/>
      <c r="DA5" s="184"/>
      <c r="DB5" s="174"/>
      <c r="DC5" s="174"/>
      <c r="DD5" s="174"/>
      <c r="DE5" s="174"/>
      <c r="DF5" s="174"/>
      <c r="DG5" s="174"/>
      <c r="DH5" s="174"/>
      <c r="DI5" s="174"/>
      <c r="DJ5" s="172"/>
      <c r="DK5" s="172"/>
      <c r="DL5" s="172"/>
      <c r="DM5" s="172"/>
      <c r="DN5" s="172"/>
      <c r="DO5" s="174"/>
      <c r="DP5" s="174"/>
      <c r="DQ5" s="174"/>
      <c r="DR5" s="214"/>
      <c r="DS5" s="214"/>
      <c r="DT5" s="214"/>
      <c r="DU5" s="214"/>
      <c r="DV5" s="214"/>
      <c r="DW5" s="179"/>
      <c r="DX5" s="179"/>
      <c r="DY5" s="179"/>
      <c r="DZ5" s="217"/>
      <c r="EA5" s="217"/>
      <c r="EB5" s="217"/>
      <c r="EC5" s="217"/>
      <c r="ED5" s="217"/>
      <c r="EE5" s="208"/>
      <c r="EF5" s="208"/>
      <c r="EG5" s="208"/>
      <c r="EH5" s="208"/>
      <c r="EI5" s="208"/>
      <c r="EJ5" s="208"/>
      <c r="EK5" s="208"/>
      <c r="EL5" s="208"/>
      <c r="EM5" s="208"/>
      <c r="EN5" s="208"/>
      <c r="EO5" s="208"/>
      <c r="EP5" s="174"/>
      <c r="EQ5" s="174"/>
      <c r="ER5" s="174"/>
      <c r="ES5" s="174"/>
      <c r="ET5" s="174"/>
      <c r="EU5" s="174"/>
      <c r="EV5" s="58"/>
      <c r="EW5" s="58"/>
      <c r="EX5" s="172"/>
      <c r="EY5" s="172"/>
      <c r="EZ5" s="172"/>
      <c r="FA5" s="172"/>
      <c r="FB5" s="172"/>
      <c r="FC5" s="174"/>
      <c r="FD5" s="174"/>
      <c r="FE5" s="174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53</v>
      </c>
      <c r="DH11" s="33" t="s">
        <v>53</v>
      </c>
      <c r="DI11" s="33" t="s">
        <v>53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50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36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46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47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52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53</v>
      </c>
      <c r="DC38" s="2" t="s">
        <v>53</v>
      </c>
      <c r="DD38" s="4" t="s">
        <v>53</v>
      </c>
      <c r="DE38" s="2" t="s">
        <v>53</v>
      </c>
      <c r="DF38" s="28"/>
      <c r="DG38" s="29" t="s">
        <v>53</v>
      </c>
      <c r="DH38" s="29" t="s">
        <v>53</v>
      </c>
      <c r="DI38" s="29" t="s">
        <v>53</v>
      </c>
      <c r="DJ38" s="4" t="s">
        <v>53</v>
      </c>
      <c r="DK38" s="2" t="s">
        <v>53</v>
      </c>
      <c r="DL38" s="4" t="s">
        <v>53</v>
      </c>
      <c r="DM38" s="2" t="s">
        <v>53</v>
      </c>
      <c r="DN38" s="28"/>
      <c r="DO38" s="29" t="s">
        <v>53</v>
      </c>
      <c r="DP38" s="29" t="s">
        <v>53</v>
      </c>
      <c r="DQ38" s="29" t="s">
        <v>53</v>
      </c>
      <c r="EH38" s="57" t="s">
        <v>53</v>
      </c>
      <c r="EI38" s="53" t="s">
        <v>53</v>
      </c>
      <c r="EJ38" s="57" t="s">
        <v>53</v>
      </c>
      <c r="EK38" s="53" t="s">
        <v>53</v>
      </c>
      <c r="EL38" s="55"/>
      <c r="EM38" s="56" t="s">
        <v>53</v>
      </c>
      <c r="EN38" s="56" t="s">
        <v>53</v>
      </c>
      <c r="EO38" s="56" t="s">
        <v>53</v>
      </c>
      <c r="EX38" s="57" t="s">
        <v>53</v>
      </c>
      <c r="EY38" s="2" t="s">
        <v>53</v>
      </c>
      <c r="EZ38" s="57" t="s">
        <v>53</v>
      </c>
      <c r="FA38" s="2" t="s">
        <v>53</v>
      </c>
      <c r="FB38" s="28"/>
      <c r="FC38" s="29" t="s">
        <v>53</v>
      </c>
      <c r="FD38" s="29" t="s">
        <v>53</v>
      </c>
      <c r="FE38" s="29" t="s">
        <v>53</v>
      </c>
    </row>
    <row r="39" spans="1:161" x14ac:dyDescent="0.25">
      <c r="EH39" s="57" t="s">
        <v>53</v>
      </c>
      <c r="EI39" s="53" t="s">
        <v>53</v>
      </c>
      <c r="EJ39" s="57" t="s">
        <v>53</v>
      </c>
      <c r="EK39" s="53" t="s">
        <v>53</v>
      </c>
      <c r="EL39" s="55"/>
      <c r="EM39" s="56" t="s">
        <v>53</v>
      </c>
      <c r="EN39" s="56" t="s">
        <v>53</v>
      </c>
      <c r="EO39" s="56" t="s">
        <v>53</v>
      </c>
    </row>
    <row r="40" spans="1:161" x14ac:dyDescent="0.25">
      <c r="EH40" s="57" t="s">
        <v>53</v>
      </c>
      <c r="EI40" s="53" t="s">
        <v>53</v>
      </c>
      <c r="EJ40" s="57" t="s">
        <v>53</v>
      </c>
      <c r="EK40" s="53" t="s">
        <v>53</v>
      </c>
      <c r="EL40" s="55"/>
      <c r="EM40" s="56" t="s">
        <v>53</v>
      </c>
      <c r="EN40" s="56" t="s">
        <v>53</v>
      </c>
      <c r="EO40" s="56" t="s">
        <v>53</v>
      </c>
    </row>
    <row r="41" spans="1:161" x14ac:dyDescent="0.25">
      <c r="EH41" s="57" t="s">
        <v>53</v>
      </c>
      <c r="EI41" s="53" t="s">
        <v>53</v>
      </c>
      <c r="EJ41" s="57" t="s">
        <v>53</v>
      </c>
      <c r="EK41" s="53" t="s">
        <v>53</v>
      </c>
      <c r="EL41" s="55"/>
      <c r="EM41" s="56" t="s">
        <v>53</v>
      </c>
      <c r="EN41" s="56" t="s">
        <v>53</v>
      </c>
      <c r="EO41" s="56" t="s">
        <v>53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4" priority="28" stopIfTrue="1">
      <formula>$A$1="N"</formula>
    </cfRule>
  </conditionalFormatting>
  <conditionalFormatting sqref="BB6:BB37">
    <cfRule type="expression" dxfId="23" priority="27" stopIfTrue="1">
      <formula>$A$1="N"</formula>
    </cfRule>
  </conditionalFormatting>
  <conditionalFormatting sqref="BJ4:BJ5">
    <cfRule type="expression" dxfId="22" priority="25" stopIfTrue="1">
      <formula>$A$1="N"</formula>
    </cfRule>
  </conditionalFormatting>
  <conditionalFormatting sqref="BJ6:BJ37">
    <cfRule type="expression" dxfId="21" priority="24" stopIfTrue="1">
      <formula>$A$1="N"</formula>
    </cfRule>
  </conditionalFormatting>
  <conditionalFormatting sqref="BR4:BR5">
    <cfRule type="expression" dxfId="20" priority="22" stopIfTrue="1">
      <formula>$A$1="N"</formula>
    </cfRule>
  </conditionalFormatting>
  <conditionalFormatting sqref="BR6:BR37">
    <cfRule type="expression" dxfId="19" priority="21" stopIfTrue="1">
      <formula>$A$1="N"</formula>
    </cfRule>
  </conditionalFormatting>
  <conditionalFormatting sqref="BZ4:BZ5">
    <cfRule type="expression" dxfId="18" priority="19" stopIfTrue="1">
      <formula>$A$1="N"</formula>
    </cfRule>
  </conditionalFormatting>
  <conditionalFormatting sqref="BZ6:BZ37">
    <cfRule type="expression" dxfId="17" priority="17" stopIfTrue="1">
      <formula>$A$1="N"</formula>
    </cfRule>
  </conditionalFormatting>
  <conditionalFormatting sqref="CH4:CH5">
    <cfRule type="expression" dxfId="16" priority="15" stopIfTrue="1">
      <formula>$A$1="N"</formula>
    </cfRule>
  </conditionalFormatting>
  <conditionalFormatting sqref="CH6:CH37">
    <cfRule type="expression" dxfId="15" priority="16" stopIfTrue="1">
      <formula>$A$1="N"</formula>
    </cfRule>
  </conditionalFormatting>
  <conditionalFormatting sqref="CP4:CP5">
    <cfRule type="expression" dxfId="14" priority="13" stopIfTrue="1">
      <formula>$A$1="N"</formula>
    </cfRule>
  </conditionalFormatting>
  <conditionalFormatting sqref="CP6:CP37">
    <cfRule type="expression" dxfId="13" priority="14" stopIfTrue="1">
      <formula>$A$1="N"</formula>
    </cfRule>
  </conditionalFormatting>
  <conditionalFormatting sqref="DF4:DF5">
    <cfRule type="expression" dxfId="12" priority="11" stopIfTrue="1">
      <formula>$A$1="N"</formula>
    </cfRule>
  </conditionalFormatting>
  <conditionalFormatting sqref="DF6:DF38">
    <cfRule type="expression" dxfId="11" priority="10" stopIfTrue="1">
      <formula>$A$1="N"</formula>
    </cfRule>
  </conditionalFormatting>
  <conditionalFormatting sqref="DN4:DN5">
    <cfRule type="expression" dxfId="10" priority="8" stopIfTrue="1">
      <formula>$A$1="N"</formula>
    </cfRule>
  </conditionalFormatting>
  <conditionalFormatting sqref="DN6:DN38">
    <cfRule type="expression" dxfId="9" priority="5" stopIfTrue="1">
      <formula>$A$1="N"</formula>
    </cfRule>
  </conditionalFormatting>
  <conditionalFormatting sqref="ET4">
    <cfRule type="expression" dxfId="8" priority="3" stopIfTrue="1">
      <formula>$A$1="N"</formula>
    </cfRule>
  </conditionalFormatting>
  <conditionalFormatting sqref="ET6:ET37">
    <cfRule type="expression" dxfId="7" priority="4" stopIfTrue="1">
      <formula>$A$1="N"</formula>
    </cfRule>
  </conditionalFormatting>
  <conditionalFormatting sqref="FB4:FB5">
    <cfRule type="expression" dxfId="6" priority="1" stopIfTrue="1">
      <formula>$A$1="N"</formula>
    </cfRule>
  </conditionalFormatting>
  <conditionalFormatting sqref="FB6:FB38">
    <cfRule type="expression" dxfId="5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03" t="s">
        <v>129</v>
      </c>
      <c r="B1" s="254" t="s">
        <v>130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 t="s">
        <v>133</v>
      </c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</row>
    <row r="2" spans="1:25" x14ac:dyDescent="0.25">
      <c r="A2" s="104" t="s">
        <v>71</v>
      </c>
      <c r="B2" s="105" t="s">
        <v>56</v>
      </c>
      <c r="C2" s="105" t="s">
        <v>41</v>
      </c>
      <c r="D2" s="105" t="s">
        <v>107</v>
      </c>
      <c r="E2" s="105" t="s">
        <v>108</v>
      </c>
      <c r="F2" s="105" t="s">
        <v>55</v>
      </c>
      <c r="G2" s="105" t="s">
        <v>114</v>
      </c>
      <c r="H2" s="105" t="s">
        <v>48</v>
      </c>
      <c r="I2" s="105" t="s">
        <v>32</v>
      </c>
      <c r="J2" s="105" t="s">
        <v>31</v>
      </c>
      <c r="K2" s="105" t="s">
        <v>39</v>
      </c>
      <c r="L2" s="105" t="s">
        <v>40</v>
      </c>
      <c r="M2" s="105" t="s">
        <v>51</v>
      </c>
      <c r="N2" s="105" t="s">
        <v>56</v>
      </c>
    </row>
    <row r="3" spans="1:25" x14ac:dyDescent="0.25">
      <c r="A3" s="106" t="s">
        <v>3</v>
      </c>
      <c r="B3" s="99">
        <v>13.066666666666666</v>
      </c>
      <c r="C3" s="99">
        <v>16</v>
      </c>
      <c r="D3" s="99">
        <v>19.5</v>
      </c>
      <c r="E3" s="99">
        <v>19.612903225806452</v>
      </c>
      <c r="F3" s="99">
        <v>21.419354838709676</v>
      </c>
      <c r="G3" s="99">
        <v>22.9</v>
      </c>
      <c r="H3" s="99">
        <v>24.06451612903226</v>
      </c>
      <c r="I3" s="99">
        <v>23.533333333333335</v>
      </c>
      <c r="J3" s="99">
        <v>23.870967741935484</v>
      </c>
      <c r="K3" s="99">
        <v>23.677419354838708</v>
      </c>
      <c r="L3" s="99">
        <v>25.892857142857142</v>
      </c>
      <c r="M3" s="99">
        <v>42.387096774193552</v>
      </c>
      <c r="N3" s="99">
        <v>37.93333333333333</v>
      </c>
    </row>
    <row r="4" spans="1:25" x14ac:dyDescent="0.25">
      <c r="A4" s="106" t="s">
        <v>4</v>
      </c>
      <c r="B4" s="99">
        <v>19.2</v>
      </c>
      <c r="C4" s="99">
        <v>18.548387096774192</v>
      </c>
      <c r="D4" s="99">
        <v>19.8</v>
      </c>
      <c r="E4" s="99">
        <v>20.129032258064516</v>
      </c>
      <c r="F4" s="99">
        <v>22.225806451612904</v>
      </c>
      <c r="G4" s="99">
        <v>25.633333333333333</v>
      </c>
      <c r="H4" s="99">
        <v>24.193548387096776</v>
      </c>
      <c r="I4" s="99">
        <v>28.666666666666668</v>
      </c>
      <c r="J4" s="99">
        <v>24.903225806451612</v>
      </c>
      <c r="K4" s="99">
        <v>23.322580645161292</v>
      </c>
      <c r="L4" s="99">
        <v>25.178571428571427</v>
      </c>
      <c r="M4" s="99">
        <v>24.35483870967742</v>
      </c>
      <c r="N4" s="99">
        <v>28.5</v>
      </c>
    </row>
    <row r="5" spans="1:25" x14ac:dyDescent="0.25">
      <c r="A5" s="106" t="s">
        <v>118</v>
      </c>
      <c r="B5" s="99">
        <v>8.1</v>
      </c>
      <c r="C5" s="99">
        <v>6.258064516129032</v>
      </c>
      <c r="D5" s="99">
        <v>5.9333333333333336</v>
      </c>
      <c r="E5" s="99">
        <v>7.612903225806452</v>
      </c>
      <c r="F5" s="99">
        <v>7.645161290322581</v>
      </c>
      <c r="G5" s="99">
        <v>6.8</v>
      </c>
      <c r="H5" s="99">
        <v>8.129032258064516</v>
      </c>
      <c r="I5" s="99">
        <v>7.2666666666666666</v>
      </c>
      <c r="J5" s="99">
        <v>6.903225806451613</v>
      </c>
      <c r="K5" s="99">
        <v>7.096774193548387</v>
      </c>
      <c r="L5" s="99">
        <v>6</v>
      </c>
      <c r="M5" s="99">
        <v>8.32258064516129</v>
      </c>
      <c r="N5" s="99">
        <v>9.0666666666666664</v>
      </c>
    </row>
    <row r="6" spans="1:25" x14ac:dyDescent="0.25">
      <c r="A6" s="107" t="s">
        <v>124</v>
      </c>
      <c r="B6" s="99">
        <v>6.6666666666666666E-2</v>
      </c>
      <c r="C6" s="99">
        <v>3.032258064516129</v>
      </c>
      <c r="D6" s="99">
        <v>2.4333333333333331</v>
      </c>
      <c r="E6" s="99">
        <v>3.5161290322580645</v>
      </c>
      <c r="F6" s="99">
        <v>0</v>
      </c>
      <c r="G6" s="99">
        <v>1.8</v>
      </c>
      <c r="H6" s="99">
        <v>5.935483870967742</v>
      </c>
      <c r="I6" s="99">
        <v>5.166666666666667</v>
      </c>
      <c r="J6" s="99">
        <v>6.967741935483871</v>
      </c>
      <c r="K6" s="99">
        <v>6.32258064516129</v>
      </c>
      <c r="L6" s="99">
        <v>4.6785714285714288</v>
      </c>
      <c r="M6" s="99">
        <v>4.4838709677419351</v>
      </c>
      <c r="N6" s="99">
        <v>6.1333333333333337</v>
      </c>
    </row>
    <row r="7" spans="1:25" x14ac:dyDescent="0.25">
      <c r="A7" s="106" t="s">
        <v>5</v>
      </c>
      <c r="B7" s="99">
        <v>14.6</v>
      </c>
      <c r="C7" s="99">
        <v>16.322580645161292</v>
      </c>
      <c r="D7" s="99">
        <v>20.533333333333335</v>
      </c>
      <c r="E7" s="99">
        <v>22.129032258064516</v>
      </c>
      <c r="F7" s="99">
        <v>22.806451612903224</v>
      </c>
      <c r="G7" s="99">
        <v>26.7</v>
      </c>
      <c r="H7" s="99">
        <v>28.70967741935484</v>
      </c>
      <c r="I7" s="99">
        <v>26.733333333333334</v>
      </c>
      <c r="J7" s="99">
        <v>28.387096774193548</v>
      </c>
      <c r="K7" s="99">
        <v>20.580645161290324</v>
      </c>
      <c r="L7" s="99">
        <v>29.928571428571427</v>
      </c>
      <c r="M7" s="99">
        <v>31.93548387096774</v>
      </c>
      <c r="N7" s="99">
        <v>34.700000000000003</v>
      </c>
    </row>
    <row r="8" spans="1:25" x14ac:dyDescent="0.25">
      <c r="A8" s="106" t="s">
        <v>6</v>
      </c>
      <c r="B8" s="99">
        <v>5.7333333333333334</v>
      </c>
      <c r="C8" s="99">
        <v>9.741935483870968</v>
      </c>
      <c r="D8" s="99">
        <v>8.1666666666666661</v>
      </c>
      <c r="E8" s="99">
        <v>9.32258064516129</v>
      </c>
      <c r="F8" s="99">
        <v>13.483870967741936</v>
      </c>
      <c r="G8" s="99">
        <v>18.2</v>
      </c>
      <c r="H8" s="99">
        <v>18.387096774193548</v>
      </c>
      <c r="I8" s="99">
        <v>16.566666666666666</v>
      </c>
      <c r="J8" s="99">
        <v>18.677419354838708</v>
      </c>
      <c r="K8" s="99">
        <v>18.516129032258064</v>
      </c>
      <c r="L8" s="99">
        <v>17.964285714285715</v>
      </c>
      <c r="M8" s="99">
        <v>16.225806451612904</v>
      </c>
      <c r="N8" s="99">
        <v>18.100000000000001</v>
      </c>
    </row>
    <row r="9" spans="1:25" x14ac:dyDescent="0.25">
      <c r="A9" s="106" t="s">
        <v>7</v>
      </c>
      <c r="B9" s="99">
        <v>6.333333333333333</v>
      </c>
      <c r="C9" s="99">
        <v>14.129032258064516</v>
      </c>
      <c r="D9" s="99">
        <v>15.733333333333333</v>
      </c>
      <c r="E9" s="99">
        <v>15.290322580645162</v>
      </c>
      <c r="F9" s="99">
        <v>15.903225806451612</v>
      </c>
      <c r="G9" s="99">
        <v>16</v>
      </c>
      <c r="H9" s="99">
        <v>15.32258064516129</v>
      </c>
      <c r="I9" s="99">
        <v>14.9</v>
      </c>
      <c r="J9" s="99">
        <v>13.548387096774194</v>
      </c>
      <c r="K9" s="99">
        <v>14.870967741935484</v>
      </c>
      <c r="L9" s="99">
        <v>12.785714285714286</v>
      </c>
      <c r="M9" s="99">
        <v>12.258064516129032</v>
      </c>
      <c r="N9" s="99">
        <v>15.966666666666667</v>
      </c>
    </row>
    <row r="10" spans="1:25" x14ac:dyDescent="0.25">
      <c r="A10" s="106" t="s">
        <v>119</v>
      </c>
      <c r="B10" s="99">
        <v>9.1333333333333329</v>
      </c>
      <c r="C10" s="99">
        <v>8.5161290322580641</v>
      </c>
      <c r="D10" s="99">
        <v>10.1</v>
      </c>
      <c r="E10" s="99">
        <v>9.9032258064516121</v>
      </c>
      <c r="F10" s="99">
        <v>11.03225806451613</v>
      </c>
      <c r="G10" s="99">
        <v>14.4</v>
      </c>
      <c r="H10" s="99">
        <v>14.096774193548388</v>
      </c>
      <c r="I10" s="99">
        <v>12.766666666666667</v>
      </c>
      <c r="J10" s="99">
        <v>11.483870967741936</v>
      </c>
      <c r="K10" s="99">
        <v>9.870967741935484</v>
      </c>
      <c r="L10" s="99">
        <v>14.25</v>
      </c>
      <c r="M10" s="99">
        <v>12.806451612903226</v>
      </c>
      <c r="N10" s="99">
        <v>13.033333333333333</v>
      </c>
    </row>
    <row r="11" spans="1:25" x14ac:dyDescent="0.25">
      <c r="A11" s="106" t="s">
        <v>9</v>
      </c>
      <c r="B11" s="99">
        <v>12.233333333333333</v>
      </c>
      <c r="C11" s="99">
        <v>19.903225806451612</v>
      </c>
      <c r="D11" s="99">
        <v>21.6</v>
      </c>
      <c r="E11" s="99">
        <v>21.580645161290324</v>
      </c>
      <c r="F11" s="99">
        <v>22.322580645161292</v>
      </c>
      <c r="G11" s="99">
        <v>25.233333333333334</v>
      </c>
      <c r="H11" s="99">
        <v>24.096774193548388</v>
      </c>
      <c r="I11" s="99">
        <v>25.366666666666667</v>
      </c>
      <c r="J11" s="99">
        <v>22.225806451612904</v>
      </c>
      <c r="K11" s="99">
        <v>22.903225806451612</v>
      </c>
      <c r="L11" s="99">
        <v>23.857142857142858</v>
      </c>
      <c r="M11" s="99">
        <v>25.129032258064516</v>
      </c>
      <c r="N11" s="99">
        <v>25.333333333333332</v>
      </c>
    </row>
    <row r="12" spans="1:25" x14ac:dyDescent="0.25">
      <c r="A12" s="106" t="s">
        <v>10</v>
      </c>
      <c r="B12" s="99">
        <v>4.2666666666666666</v>
      </c>
      <c r="C12" s="99">
        <v>5.290322580645161</v>
      </c>
      <c r="D12" s="99">
        <v>6.1333333333333337</v>
      </c>
      <c r="E12" s="99">
        <v>6.838709677419355</v>
      </c>
      <c r="F12" s="99">
        <v>6.387096774193548</v>
      </c>
      <c r="G12" s="99">
        <v>6.833333333333333</v>
      </c>
      <c r="H12" s="99">
        <v>6.774193548387097</v>
      </c>
      <c r="I12" s="99">
        <v>7.0666666666666664</v>
      </c>
      <c r="J12" s="99">
        <v>7.032258064516129</v>
      </c>
      <c r="K12" s="99">
        <v>7</v>
      </c>
      <c r="L12" s="99">
        <v>6.8571428571428568</v>
      </c>
      <c r="M12" s="99">
        <v>7.225806451612903</v>
      </c>
      <c r="N12" s="99">
        <v>6.9666666666666668</v>
      </c>
    </row>
    <row r="13" spans="1:25" x14ac:dyDescent="0.25">
      <c r="A13" s="106" t="s">
        <v>120</v>
      </c>
      <c r="B13" s="99">
        <v>14.3</v>
      </c>
      <c r="C13" s="99">
        <v>17.741935483870968</v>
      </c>
      <c r="D13" s="99">
        <v>18.3</v>
      </c>
      <c r="E13" s="99">
        <v>18.93548387096774</v>
      </c>
      <c r="F13" s="99">
        <v>20.387096774193548</v>
      </c>
      <c r="G13" s="99">
        <v>22.466666666666665</v>
      </c>
      <c r="H13" s="99">
        <v>24.193548387096776</v>
      </c>
      <c r="I13" s="99">
        <v>25.433333333333334</v>
      </c>
      <c r="J13" s="99">
        <v>19.774193548387096</v>
      </c>
      <c r="K13" s="99">
        <v>21.838709677419356</v>
      </c>
      <c r="L13" s="99">
        <v>22.642857142857142</v>
      </c>
      <c r="M13" s="99">
        <v>20.35483870967742</v>
      </c>
      <c r="N13" s="99">
        <v>24.7</v>
      </c>
    </row>
    <row r="14" spans="1:25" x14ac:dyDescent="0.25">
      <c r="A14" s="106" t="s">
        <v>11</v>
      </c>
      <c r="B14" s="99">
        <v>14.066666666666666</v>
      </c>
      <c r="C14" s="99">
        <v>17.838709677419356</v>
      </c>
      <c r="D14" s="99">
        <v>18.633333333333333</v>
      </c>
      <c r="E14" s="99">
        <v>18.032258064516128</v>
      </c>
      <c r="F14" s="99">
        <v>19.35483870967742</v>
      </c>
      <c r="G14" s="99">
        <v>22.9</v>
      </c>
      <c r="H14" s="99">
        <v>24.677419354838708</v>
      </c>
      <c r="I14" s="99">
        <v>25.1</v>
      </c>
      <c r="J14" s="99">
        <v>14.258064516129032</v>
      </c>
      <c r="K14" s="99">
        <v>20.032258064516128</v>
      </c>
      <c r="L14" s="99">
        <v>22.892857142857142</v>
      </c>
      <c r="M14" s="99">
        <v>23.225806451612904</v>
      </c>
      <c r="N14" s="99">
        <v>25.566666666666666</v>
      </c>
    </row>
    <row r="15" spans="1:25" x14ac:dyDescent="0.25">
      <c r="A15" s="106" t="s">
        <v>12</v>
      </c>
      <c r="B15" s="99">
        <v>5.8666666666666663</v>
      </c>
      <c r="C15" s="99">
        <v>12.612903225806452</v>
      </c>
      <c r="D15" s="99">
        <v>12.466666666666667</v>
      </c>
      <c r="E15" s="99">
        <v>13.193548387096774</v>
      </c>
      <c r="F15" s="99">
        <v>12.903225806451612</v>
      </c>
      <c r="G15" s="99">
        <v>13</v>
      </c>
      <c r="H15" s="99">
        <v>10.741935483870968</v>
      </c>
      <c r="I15" s="99">
        <v>12.8</v>
      </c>
      <c r="J15" s="99">
        <v>11.258064516129032</v>
      </c>
      <c r="K15" s="99">
        <v>12.612903225806452</v>
      </c>
      <c r="L15" s="99">
        <v>14.142857142857142</v>
      </c>
      <c r="M15" s="99">
        <v>13.193548387096774</v>
      </c>
      <c r="N15" s="99">
        <v>15.033333333333333</v>
      </c>
    </row>
    <row r="16" spans="1:25" x14ac:dyDescent="0.25">
      <c r="A16" s="106" t="s">
        <v>13</v>
      </c>
      <c r="B16" s="99">
        <v>5.3</v>
      </c>
      <c r="C16" s="99">
        <v>6.4516129032258061</v>
      </c>
      <c r="D16" s="99">
        <v>7.2</v>
      </c>
      <c r="E16" s="99">
        <v>6.193548387096774</v>
      </c>
      <c r="F16" s="99">
        <v>5.870967741935484</v>
      </c>
      <c r="G16" s="99">
        <v>7</v>
      </c>
      <c r="H16" s="99">
        <v>4.967741935483871</v>
      </c>
      <c r="I16" s="99">
        <v>5.5666666666666664</v>
      </c>
      <c r="J16" s="99">
        <v>5.741935483870968</v>
      </c>
      <c r="K16" s="99">
        <v>8.064516129032258</v>
      </c>
      <c r="L16" s="99">
        <v>8.1785714285714288</v>
      </c>
      <c r="M16" s="99">
        <v>7.129032258064516</v>
      </c>
      <c r="N16" s="99">
        <v>6.8</v>
      </c>
    </row>
    <row r="17" spans="1:14" x14ac:dyDescent="0.25">
      <c r="A17" s="106" t="s">
        <v>27</v>
      </c>
      <c r="B17" s="99">
        <v>25.933333333333334</v>
      </c>
      <c r="C17" s="99">
        <v>26.903225806451612</v>
      </c>
      <c r="D17" s="99">
        <v>24.066666666666666</v>
      </c>
      <c r="E17" s="99">
        <v>29.903225806451612</v>
      </c>
      <c r="F17" s="99">
        <v>32.70967741935484</v>
      </c>
      <c r="G17" s="99">
        <v>35.133333333333333</v>
      </c>
      <c r="H17" s="99">
        <v>33.225806451612904</v>
      </c>
      <c r="I17" s="99">
        <v>30.1</v>
      </c>
      <c r="J17" s="99">
        <v>33</v>
      </c>
      <c r="K17" s="99">
        <v>32.064516129032256</v>
      </c>
      <c r="L17" s="99">
        <v>32.214285714285715</v>
      </c>
      <c r="M17" s="99">
        <v>33.516129032258064</v>
      </c>
      <c r="N17" s="99">
        <v>31.9</v>
      </c>
    </row>
    <row r="18" spans="1:14" x14ac:dyDescent="0.25">
      <c r="A18" s="106" t="s">
        <v>14</v>
      </c>
      <c r="B18" s="99">
        <v>7</v>
      </c>
      <c r="C18" s="99">
        <v>13.548387096774194</v>
      </c>
      <c r="D18" s="99">
        <v>17.633333333333333</v>
      </c>
      <c r="E18" s="99">
        <v>17.774193548387096</v>
      </c>
      <c r="F18" s="99">
        <v>20.451612903225808</v>
      </c>
      <c r="G18" s="99">
        <v>20.6</v>
      </c>
      <c r="H18" s="99">
        <v>22.096774193548388</v>
      </c>
      <c r="I18" s="99">
        <v>25.533333333333335</v>
      </c>
      <c r="J18" s="99">
        <v>24.29032258064516</v>
      </c>
      <c r="K18" s="99">
        <v>18.419354838709676</v>
      </c>
      <c r="L18" s="99">
        <v>18.321428571428573</v>
      </c>
      <c r="M18" s="99">
        <v>15.709677419354838</v>
      </c>
      <c r="N18" s="99">
        <v>17.3</v>
      </c>
    </row>
    <row r="19" spans="1:14" x14ac:dyDescent="0.25">
      <c r="A19" s="106" t="s">
        <v>15</v>
      </c>
      <c r="B19" s="99">
        <v>7.333333333333333</v>
      </c>
      <c r="C19" s="99">
        <v>12.35483870967742</v>
      </c>
      <c r="D19" s="99">
        <v>15.666666666666666</v>
      </c>
      <c r="E19" s="99">
        <v>15.838709677419354</v>
      </c>
      <c r="F19" s="99">
        <v>16.096774193548388</v>
      </c>
      <c r="G19" s="99">
        <v>16.566666666666666</v>
      </c>
      <c r="H19" s="99">
        <v>16.903225806451612</v>
      </c>
      <c r="I19" s="99">
        <v>11.933333333333334</v>
      </c>
      <c r="J19" s="99">
        <v>16.516129032258064</v>
      </c>
      <c r="K19" s="99">
        <v>15.741935483870968</v>
      </c>
      <c r="L19" s="99">
        <v>16.821428571428573</v>
      </c>
      <c r="M19" s="99">
        <v>15.483870967741936</v>
      </c>
      <c r="N19" s="99">
        <v>16.266666666666666</v>
      </c>
    </row>
    <row r="20" spans="1:14" x14ac:dyDescent="0.25">
      <c r="A20" s="107" t="s">
        <v>16</v>
      </c>
      <c r="B20" s="99">
        <v>18.233333333333334</v>
      </c>
      <c r="C20" s="99">
        <v>22.967741935483872</v>
      </c>
      <c r="D20" s="99">
        <v>25.466666666666665</v>
      </c>
      <c r="E20" s="99">
        <v>25.93548387096774</v>
      </c>
      <c r="F20" s="99">
        <v>26.741935483870968</v>
      </c>
      <c r="G20" s="99">
        <v>29.333333333333332</v>
      </c>
      <c r="H20" s="99">
        <v>28.483870967741936</v>
      </c>
      <c r="I20" s="99">
        <v>14.166666666666666</v>
      </c>
      <c r="J20" s="99">
        <v>11.193548387096774</v>
      </c>
      <c r="K20" s="99">
        <v>10.35483870967742</v>
      </c>
      <c r="L20" s="99">
        <v>9.7142857142857135</v>
      </c>
      <c r="M20" s="99">
        <v>24.580645161290324</v>
      </c>
      <c r="N20" s="99">
        <v>29.2</v>
      </c>
    </row>
    <row r="21" spans="1:14" x14ac:dyDescent="0.25">
      <c r="A21" s="106" t="s">
        <v>121</v>
      </c>
      <c r="B21" s="99">
        <v>4.7666666666666666</v>
      </c>
      <c r="C21" s="99">
        <v>7.225806451612903</v>
      </c>
      <c r="D21" s="99">
        <v>9.8666666666666671</v>
      </c>
      <c r="E21" s="99">
        <v>9.9032258064516121</v>
      </c>
      <c r="F21" s="99">
        <v>14.96774193548387</v>
      </c>
      <c r="G21" s="99">
        <v>14.3</v>
      </c>
      <c r="H21" s="99">
        <v>25.032258064516128</v>
      </c>
      <c r="I21" s="99">
        <v>17.399999999999999</v>
      </c>
      <c r="J21" s="99">
        <v>23.870967741935484</v>
      </c>
      <c r="K21" s="99">
        <v>23</v>
      </c>
      <c r="L21" s="99">
        <v>17.571428571428573</v>
      </c>
      <c r="M21" s="99">
        <v>21.322580645161292</v>
      </c>
      <c r="N21" s="99">
        <v>6.9</v>
      </c>
    </row>
    <row r="22" spans="1:14" x14ac:dyDescent="0.25">
      <c r="A22" s="106" t="s">
        <v>122</v>
      </c>
      <c r="B22" s="99">
        <v>10.8</v>
      </c>
      <c r="C22" s="99">
        <v>8.064516129032258</v>
      </c>
      <c r="D22" s="99">
        <v>6.7</v>
      </c>
      <c r="E22" s="99">
        <v>7.870967741935484</v>
      </c>
      <c r="F22" s="99">
        <v>15.67741935483871</v>
      </c>
      <c r="G22" s="99">
        <v>10.333333333333334</v>
      </c>
      <c r="H22" s="99">
        <v>11.258064516129032</v>
      </c>
      <c r="I22" s="99">
        <v>9.6666666666666661</v>
      </c>
      <c r="J22" s="99">
        <v>8.3548387096774199</v>
      </c>
      <c r="K22" s="99">
        <v>10.258064516129032</v>
      </c>
      <c r="L22" s="99">
        <v>9.8571428571428577</v>
      </c>
      <c r="M22" s="99">
        <v>9.5483870967741939</v>
      </c>
      <c r="N22" s="99">
        <v>7.7666666666666666</v>
      </c>
    </row>
    <row r="23" spans="1:14" x14ac:dyDescent="0.25">
      <c r="A23" s="106" t="s">
        <v>18</v>
      </c>
      <c r="B23" s="99">
        <v>10.5</v>
      </c>
      <c r="C23" s="99">
        <v>7.935483870967742</v>
      </c>
      <c r="D23" s="99">
        <v>10.199999999999999</v>
      </c>
      <c r="E23" s="99">
        <v>18.193548387096776</v>
      </c>
      <c r="F23" s="99">
        <v>19.93548387096774</v>
      </c>
      <c r="G23" s="99">
        <v>22.2</v>
      </c>
      <c r="H23" s="99">
        <v>22.225806451612904</v>
      </c>
      <c r="I23" s="99">
        <v>24.833333333333332</v>
      </c>
      <c r="J23" s="99">
        <v>20.806451612903224</v>
      </c>
      <c r="K23" s="99">
        <v>18.06451612903226</v>
      </c>
      <c r="L23" s="99">
        <v>19.964285714285715</v>
      </c>
      <c r="M23" s="99">
        <v>15.838709677419354</v>
      </c>
      <c r="N23" s="99">
        <v>25.333333333333332</v>
      </c>
    </row>
    <row r="24" spans="1:14" x14ac:dyDescent="0.25">
      <c r="A24" s="106" t="s">
        <v>19</v>
      </c>
      <c r="B24" s="99">
        <v>12.1</v>
      </c>
      <c r="C24" s="99">
        <v>12.548387096774194</v>
      </c>
      <c r="D24" s="99">
        <v>12.9</v>
      </c>
      <c r="E24" s="99">
        <v>12.96774193548387</v>
      </c>
      <c r="F24" s="99">
        <v>14.225806451612904</v>
      </c>
      <c r="G24" s="99">
        <v>13.666666666666666</v>
      </c>
      <c r="H24" s="99">
        <v>9.5161290322580641</v>
      </c>
      <c r="I24" s="99">
        <v>7.3666666666666663</v>
      </c>
      <c r="J24" s="99">
        <v>3.7419354838709675</v>
      </c>
      <c r="K24" s="99">
        <v>18.161290322580644</v>
      </c>
      <c r="L24" s="99">
        <v>17.821428571428573</v>
      </c>
      <c r="M24" s="99">
        <v>14.741935483870968</v>
      </c>
      <c r="N24" s="99">
        <v>8.3333333333333339</v>
      </c>
    </row>
    <row r="25" spans="1:14" x14ac:dyDescent="0.25">
      <c r="A25" s="107" t="s">
        <v>123</v>
      </c>
      <c r="B25" s="99">
        <v>0</v>
      </c>
      <c r="C25" s="99">
        <v>0.70967741935483875</v>
      </c>
      <c r="D25" s="99">
        <v>0.46666666666666667</v>
      </c>
      <c r="E25" s="99">
        <v>0</v>
      </c>
      <c r="F25" s="99">
        <v>0</v>
      </c>
      <c r="G25" s="99">
        <v>0.36666666666666664</v>
      </c>
      <c r="H25" s="99">
        <v>13</v>
      </c>
      <c r="I25" s="99">
        <v>15.833333333333334</v>
      </c>
      <c r="J25" s="99">
        <v>15.483870967741936</v>
      </c>
      <c r="K25" s="99">
        <v>15.548387096774194</v>
      </c>
      <c r="L25" s="99">
        <v>12.75</v>
      </c>
      <c r="M25" s="99">
        <v>13.516129032258064</v>
      </c>
      <c r="N25" s="99">
        <v>15.533333333333333</v>
      </c>
    </row>
    <row r="26" spans="1:14" x14ac:dyDescent="0.25">
      <c r="A26" s="107" t="s">
        <v>125</v>
      </c>
      <c r="B26" s="99">
        <v>0</v>
      </c>
      <c r="C26" s="99">
        <v>2.806451612903226</v>
      </c>
      <c r="D26" s="99">
        <v>4.333333333333333</v>
      </c>
      <c r="E26" s="99">
        <v>1.7096774193548387</v>
      </c>
      <c r="F26" s="99">
        <v>0.5161290322580645</v>
      </c>
      <c r="G26" s="99">
        <v>1.4666666666666666</v>
      </c>
      <c r="H26" s="99">
        <v>2.3548387096774195</v>
      </c>
      <c r="I26" s="99">
        <v>4.2666666666666666</v>
      </c>
      <c r="J26" s="99">
        <v>3.967741935483871</v>
      </c>
      <c r="K26" s="99">
        <v>7.709677419354839</v>
      </c>
      <c r="L26" s="99">
        <v>7</v>
      </c>
      <c r="M26" s="99">
        <v>1.8709677419354838</v>
      </c>
      <c r="N26" s="99">
        <v>0.46666666666666667</v>
      </c>
    </row>
    <row r="27" spans="1:14" x14ac:dyDescent="0.25">
      <c r="A27" s="106" t="s">
        <v>20</v>
      </c>
      <c r="B27" s="99">
        <v>13.966666666666667</v>
      </c>
      <c r="C27" s="99">
        <v>15.806451612903226</v>
      </c>
      <c r="D27" s="99">
        <v>20.366666666666667</v>
      </c>
      <c r="E27" s="99">
        <v>22.35483870967742</v>
      </c>
      <c r="F27" s="99">
        <v>25.161290322580644</v>
      </c>
      <c r="G27" s="99">
        <v>24.966666666666665</v>
      </c>
      <c r="H27" s="99">
        <v>22.032258064516128</v>
      </c>
      <c r="I27" s="99">
        <v>23.966666666666665</v>
      </c>
      <c r="J27" s="99">
        <v>25.580645161290324</v>
      </c>
      <c r="K27" s="99">
        <v>25.612903225806452</v>
      </c>
      <c r="L27" s="99">
        <v>22.642857142857142</v>
      </c>
      <c r="M27" s="99">
        <v>22.225806451612904</v>
      </c>
      <c r="N27" s="99">
        <v>20.7</v>
      </c>
    </row>
    <row r="28" spans="1:14" x14ac:dyDescent="0.25">
      <c r="A28" s="106" t="s">
        <v>21</v>
      </c>
      <c r="B28" s="99">
        <v>10</v>
      </c>
      <c r="C28" s="99">
        <v>10.161290322580646</v>
      </c>
      <c r="D28" s="99">
        <v>17.466666666666665</v>
      </c>
      <c r="E28" s="99">
        <v>19.129032258064516</v>
      </c>
      <c r="F28" s="99">
        <v>20.967741935483872</v>
      </c>
      <c r="G28" s="99">
        <v>24.166666666666668</v>
      </c>
      <c r="H28" s="99">
        <v>25.06451612903226</v>
      </c>
      <c r="I28" s="99">
        <v>27.1</v>
      </c>
      <c r="J28" s="99">
        <v>12.903225806451612</v>
      </c>
      <c r="K28" s="99">
        <v>15.806451612903226</v>
      </c>
      <c r="L28" s="99">
        <v>14.428571428571429</v>
      </c>
      <c r="M28" s="99">
        <v>17.903225806451612</v>
      </c>
      <c r="N28" s="99">
        <v>24.133333333333333</v>
      </c>
    </row>
    <row r="29" spans="1:14" x14ac:dyDescent="0.25">
      <c r="A29" s="106" t="s">
        <v>22</v>
      </c>
      <c r="B29" s="99">
        <v>13.566666666666666</v>
      </c>
      <c r="C29" s="99">
        <v>8.0322580645161299</v>
      </c>
      <c r="D29" s="99">
        <v>16.600000000000001</v>
      </c>
      <c r="E29" s="99">
        <v>10.096774193548388</v>
      </c>
      <c r="F29" s="99">
        <v>6.064516129032258</v>
      </c>
      <c r="G29" s="99">
        <v>7.1</v>
      </c>
      <c r="H29" s="99">
        <v>13.03225806451613</v>
      </c>
      <c r="I29" s="99">
        <v>11</v>
      </c>
      <c r="J29" s="99">
        <v>9.4516129032258061</v>
      </c>
      <c r="K29" s="99">
        <v>11.064516129032258</v>
      </c>
      <c r="L29" s="99">
        <v>8.9642857142857135</v>
      </c>
      <c r="M29" s="99">
        <v>9.9677419354838701</v>
      </c>
      <c r="N29" s="99">
        <v>11.733333333333333</v>
      </c>
    </row>
    <row r="30" spans="1:14" x14ac:dyDescent="0.25">
      <c r="A30" s="106" t="s">
        <v>24</v>
      </c>
      <c r="B30" s="99">
        <v>10.966666666666667</v>
      </c>
      <c r="C30" s="99">
        <v>14.35483870967742</v>
      </c>
      <c r="D30" s="99">
        <v>14.033333333333333</v>
      </c>
      <c r="E30" s="99">
        <v>14.741935483870968</v>
      </c>
      <c r="F30" s="99">
        <v>17</v>
      </c>
      <c r="G30" s="99">
        <v>17.5</v>
      </c>
      <c r="H30" s="99">
        <v>18.35483870967742</v>
      </c>
      <c r="I30" s="99">
        <v>17.100000000000001</v>
      </c>
      <c r="J30" s="99">
        <v>19.032258064516128</v>
      </c>
      <c r="K30" s="99">
        <v>17.258064516129032</v>
      </c>
      <c r="L30" s="99">
        <v>16.607142857142858</v>
      </c>
      <c r="M30" s="99">
        <v>14.903225806451612</v>
      </c>
      <c r="N30" s="99">
        <v>18.266666666666666</v>
      </c>
    </row>
    <row r="31" spans="1:14" x14ac:dyDescent="0.25">
      <c r="A31" s="106" t="s">
        <v>25</v>
      </c>
      <c r="B31" s="99">
        <v>9.8666666666666671</v>
      </c>
      <c r="C31" s="99">
        <v>13.806451612903226</v>
      </c>
      <c r="D31" s="99">
        <v>16.666666666666668</v>
      </c>
      <c r="E31" s="99">
        <v>17.806451612903224</v>
      </c>
      <c r="F31" s="99">
        <v>20.29032258064516</v>
      </c>
      <c r="G31" s="99">
        <v>23</v>
      </c>
      <c r="H31" s="99">
        <v>20.677419354838708</v>
      </c>
      <c r="I31" s="99">
        <v>18.399999999999999</v>
      </c>
      <c r="J31" s="99">
        <v>19.870967741935484</v>
      </c>
      <c r="K31" s="99">
        <v>21.06451612903226</v>
      </c>
      <c r="L31" s="99">
        <v>17.714285714285715</v>
      </c>
      <c r="M31" s="99">
        <v>22.516129032258064</v>
      </c>
      <c r="N31" s="99">
        <v>23.8</v>
      </c>
    </row>
    <row r="32" spans="1:14" x14ac:dyDescent="0.25">
      <c r="A32" s="106" t="s">
        <v>26</v>
      </c>
      <c r="B32" s="99">
        <v>6.1333333333333337</v>
      </c>
      <c r="C32" s="99">
        <v>7.032258064516129</v>
      </c>
      <c r="D32" s="99">
        <v>12.4</v>
      </c>
      <c r="E32" s="99">
        <v>13.129032258064516</v>
      </c>
      <c r="F32" s="99">
        <v>14.290322580645162</v>
      </c>
      <c r="G32" s="99">
        <v>14.633333333333333</v>
      </c>
      <c r="H32" s="99">
        <v>14.03225806451613</v>
      </c>
      <c r="I32" s="99">
        <v>15.3</v>
      </c>
      <c r="J32" s="99">
        <v>7.580645161290323</v>
      </c>
      <c r="K32" s="99">
        <v>12.129032258064516</v>
      </c>
      <c r="L32" s="99">
        <v>13.357142857142858</v>
      </c>
      <c r="M32" s="99">
        <v>13.419354838709678</v>
      </c>
      <c r="N32" s="99">
        <v>14.633333333333333</v>
      </c>
    </row>
    <row r="33" spans="1:14" ht="15.75" customHeight="1" x14ac:dyDescent="0.25">
      <c r="A33" s="108" t="s">
        <v>131</v>
      </c>
      <c r="B33" s="109">
        <v>293.43333333333334</v>
      </c>
      <c r="C33" s="109">
        <v>356.64516129032256</v>
      </c>
      <c r="D33" s="109">
        <v>411.36666666666667</v>
      </c>
      <c r="E33" s="109">
        <v>429.64516129032256</v>
      </c>
      <c r="F33" s="109">
        <v>466.83870967741933</v>
      </c>
      <c r="G33" s="109">
        <v>505.2</v>
      </c>
      <c r="H33" s="109">
        <v>531.58064516129036</v>
      </c>
      <c r="I33" s="109">
        <v>510.9</v>
      </c>
      <c r="J33" s="109">
        <v>470.67741935483872</v>
      </c>
      <c r="K33" s="109">
        <v>488.96774193548384</v>
      </c>
      <c r="L33" s="109">
        <v>491</v>
      </c>
      <c r="M33" s="109">
        <v>516.09677419354841</v>
      </c>
      <c r="N33" s="109">
        <v>540.1</v>
      </c>
    </row>
    <row r="34" spans="1:14" hidden="1" x14ac:dyDescent="0.25">
      <c r="A34" s="68" t="s">
        <v>132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165</v>
      </c>
    </row>
    <row r="3" spans="1:12" x14ac:dyDescent="0.25">
      <c r="A3" s="1" t="s">
        <v>159</v>
      </c>
      <c r="B3" s="129" t="s">
        <v>162</v>
      </c>
      <c r="C3" s="129" t="s">
        <v>48</v>
      </c>
    </row>
    <row r="4" spans="1:12" x14ac:dyDescent="0.25">
      <c r="A4" s="98" t="s">
        <v>160</v>
      </c>
      <c r="B4" s="81">
        <v>116287.25</v>
      </c>
      <c r="C4" s="130">
        <v>107401.20954274951</v>
      </c>
    </row>
    <row r="5" spans="1:12" x14ac:dyDescent="0.25">
      <c r="A5" s="98" t="s">
        <v>161</v>
      </c>
      <c r="B5" s="81">
        <v>89470.75</v>
      </c>
      <c r="C5" s="130">
        <v>70738.040000000008</v>
      </c>
    </row>
    <row r="7" spans="1:12" x14ac:dyDescent="0.25">
      <c r="A7" s="1" t="s">
        <v>159</v>
      </c>
      <c r="B7" s="129" t="s">
        <v>162</v>
      </c>
      <c r="C7" s="129" t="s">
        <v>48</v>
      </c>
    </row>
    <row r="8" spans="1:12" x14ac:dyDescent="0.25">
      <c r="A8" s="98" t="s">
        <v>163</v>
      </c>
      <c r="B8" s="81">
        <v>64464.25</v>
      </c>
      <c r="C8" s="130">
        <v>65401.089953425173</v>
      </c>
    </row>
    <row r="9" spans="1:12" x14ac:dyDescent="0.25">
      <c r="A9" s="98" t="s">
        <v>164</v>
      </c>
      <c r="B9" s="81">
        <v>51945.75</v>
      </c>
      <c r="C9" s="130">
        <v>53530.5</v>
      </c>
    </row>
    <row r="11" spans="1:12" x14ac:dyDescent="0.25">
      <c r="B11" s="128"/>
      <c r="L11" t="s">
        <v>158</v>
      </c>
    </row>
    <row r="29" spans="1:7" x14ac:dyDescent="0.25">
      <c r="A29" t="s">
        <v>151</v>
      </c>
      <c r="B29" s="128"/>
    </row>
    <row r="30" spans="1:7" x14ac:dyDescent="0.25">
      <c r="A30" s="1"/>
      <c r="B30" s="255" t="s">
        <v>162</v>
      </c>
      <c r="C30" s="255"/>
      <c r="D30" s="255"/>
      <c r="E30" s="255" t="s">
        <v>48</v>
      </c>
      <c r="F30" s="255"/>
      <c r="G30" s="255"/>
    </row>
    <row r="31" spans="1:7" x14ac:dyDescent="0.25">
      <c r="A31" s="131" t="s">
        <v>128</v>
      </c>
      <c r="B31" s="131" t="s">
        <v>153</v>
      </c>
      <c r="C31" s="131" t="s">
        <v>170</v>
      </c>
      <c r="D31" s="131" t="s">
        <v>171</v>
      </c>
      <c r="E31" s="131" t="s">
        <v>153</v>
      </c>
      <c r="F31" s="131" t="s">
        <v>170</v>
      </c>
      <c r="G31" s="131" t="s">
        <v>171</v>
      </c>
    </row>
    <row r="32" spans="1:7" x14ac:dyDescent="0.25">
      <c r="A32" s="131" t="s">
        <v>169</v>
      </c>
      <c r="B32" s="127">
        <v>62757.45</v>
      </c>
      <c r="C32" s="127">
        <v>21485.73</v>
      </c>
      <c r="D32" s="127">
        <v>30182.91</v>
      </c>
      <c r="E32" s="127">
        <v>63240.799999999996</v>
      </c>
      <c r="F32" s="127">
        <v>27831.45</v>
      </c>
      <c r="G32" s="127">
        <v>31426.866666666669</v>
      </c>
    </row>
    <row r="33" spans="1:12" x14ac:dyDescent="0.25">
      <c r="A33" s="131" t="s">
        <v>168</v>
      </c>
      <c r="B33" s="127">
        <v>10151.5</v>
      </c>
      <c r="C33" s="127">
        <v>2408.92</v>
      </c>
      <c r="D33" s="127">
        <v>4168.75</v>
      </c>
      <c r="E33" s="127">
        <v>9032.25</v>
      </c>
      <c r="F33" s="127">
        <v>3619.4166666666665</v>
      </c>
      <c r="G33" s="127">
        <v>4806.5</v>
      </c>
    </row>
    <row r="34" spans="1:12" x14ac:dyDescent="0.25">
      <c r="A34" s="131" t="s">
        <v>167</v>
      </c>
      <c r="B34" s="127">
        <v>3661.75</v>
      </c>
      <c r="C34" s="127">
        <v>1562.27</v>
      </c>
      <c r="D34" s="127">
        <v>3140.5</v>
      </c>
      <c r="E34" s="127">
        <v>4948.6666666666679</v>
      </c>
      <c r="F34" s="127">
        <v>1087.3333333333333</v>
      </c>
      <c r="G34" s="127">
        <v>3795.3333333333335</v>
      </c>
    </row>
    <row r="35" spans="1:12" x14ac:dyDescent="0.25">
      <c r="B35" s="128"/>
    </row>
    <row r="38" spans="1:12" x14ac:dyDescent="0.25">
      <c r="L38" t="s">
        <v>166</v>
      </c>
    </row>
    <row r="55" spans="1:3" x14ac:dyDescent="0.25">
      <c r="A55" s="1" t="s">
        <v>128</v>
      </c>
      <c r="B55" s="129" t="s">
        <v>162</v>
      </c>
      <c r="C55" s="129" t="s">
        <v>48</v>
      </c>
    </row>
    <row r="56" spans="1:3" x14ac:dyDescent="0.25">
      <c r="A56" s="98" t="s">
        <v>126</v>
      </c>
      <c r="B56" s="97">
        <f>B5/B4</f>
        <v>0.76939432310936928</v>
      </c>
      <c r="C56" s="97">
        <f>C5/C4</f>
        <v>0.65863355078737496</v>
      </c>
    </row>
    <row r="57" spans="1:3" x14ac:dyDescent="0.25">
      <c r="A57" s="98" t="s">
        <v>127</v>
      </c>
      <c r="B57" s="97">
        <f>B9/B8</f>
        <v>0.80580709462996936</v>
      </c>
      <c r="C57" s="97">
        <f>C9/C8</f>
        <v>0.81849553330259917</v>
      </c>
    </row>
    <row r="58" spans="1:3" x14ac:dyDescent="0.25">
      <c r="A58" s="117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22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23" t="s">
        <v>141</v>
      </c>
      <c r="C1" s="123" t="s">
        <v>142</v>
      </c>
      <c r="D1" s="120"/>
      <c r="E1" s="113" t="s">
        <v>143</v>
      </c>
    </row>
    <row r="2" spans="1:5" x14ac:dyDescent="0.25">
      <c r="A2" s="121" t="s">
        <v>152</v>
      </c>
      <c r="C2" s="121" t="s">
        <v>49</v>
      </c>
      <c r="E2" s="121" t="s">
        <v>8</v>
      </c>
    </row>
    <row r="3" spans="1:5" x14ac:dyDescent="0.25">
      <c r="A3" s="121" t="s">
        <v>4</v>
      </c>
      <c r="C3" s="121" t="s">
        <v>13</v>
      </c>
      <c r="E3" s="121" t="s">
        <v>17</v>
      </c>
    </row>
    <row r="4" spans="1:5" x14ac:dyDescent="0.25">
      <c r="A4" s="121" t="s">
        <v>5</v>
      </c>
      <c r="C4" s="121" t="s">
        <v>52</v>
      </c>
      <c r="E4" s="121" t="s">
        <v>57</v>
      </c>
    </row>
    <row r="5" spans="1:5" x14ac:dyDescent="0.25">
      <c r="A5" s="121" t="s">
        <v>7</v>
      </c>
      <c r="C5" s="121" t="s">
        <v>19</v>
      </c>
      <c r="E5" s="121" t="s">
        <v>26</v>
      </c>
    </row>
    <row r="6" spans="1:5" x14ac:dyDescent="0.25">
      <c r="A6" s="121" t="s">
        <v>9</v>
      </c>
      <c r="C6" s="121" t="s">
        <v>37</v>
      </c>
    </row>
    <row r="7" spans="1:5" x14ac:dyDescent="0.25">
      <c r="A7" s="121" t="s">
        <v>10</v>
      </c>
      <c r="C7" s="121" t="s">
        <v>22</v>
      </c>
    </row>
    <row r="8" spans="1:5" x14ac:dyDescent="0.25">
      <c r="A8" s="121" t="s">
        <v>11</v>
      </c>
      <c r="C8" s="121" t="s">
        <v>23</v>
      </c>
    </row>
    <row r="9" spans="1:5" x14ac:dyDescent="0.25">
      <c r="A9" s="121" t="s">
        <v>12</v>
      </c>
      <c r="C9" s="121" t="s">
        <v>24</v>
      </c>
    </row>
    <row r="10" spans="1:5" x14ac:dyDescent="0.25">
      <c r="A10" s="121" t="s">
        <v>14</v>
      </c>
      <c r="C10" s="121" t="s">
        <v>6</v>
      </c>
    </row>
    <row r="11" spans="1:5" x14ac:dyDescent="0.25">
      <c r="A11" s="121" t="s">
        <v>15</v>
      </c>
    </row>
    <row r="12" spans="1:5" x14ac:dyDescent="0.25">
      <c r="A12" s="121" t="s">
        <v>16</v>
      </c>
    </row>
    <row r="13" spans="1:5" x14ac:dyDescent="0.25">
      <c r="A13" s="121" t="s">
        <v>18</v>
      </c>
    </row>
    <row r="14" spans="1:5" x14ac:dyDescent="0.25">
      <c r="A14" s="121" t="s">
        <v>21</v>
      </c>
    </row>
    <row r="15" spans="1:5" x14ac:dyDescent="0.25">
      <c r="A15" s="121" t="s">
        <v>38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23" t="s">
        <v>58</v>
      </c>
      <c r="C1" s="223"/>
      <c r="D1" s="223"/>
      <c r="E1" s="223"/>
      <c r="F1" s="223" t="s">
        <v>59</v>
      </c>
      <c r="G1" s="223"/>
      <c r="H1" s="223"/>
      <c r="I1" s="223"/>
      <c r="J1" s="218" t="s">
        <v>58</v>
      </c>
      <c r="K1" s="219"/>
      <c r="L1" s="218" t="s">
        <v>59</v>
      </c>
      <c r="M1" s="219"/>
    </row>
    <row r="2" spans="1:13" ht="18.75" customHeight="1" x14ac:dyDescent="0.25">
      <c r="A2" s="220" t="s">
        <v>0</v>
      </c>
      <c r="B2" s="222" t="s">
        <v>61</v>
      </c>
      <c r="C2" s="222"/>
      <c r="D2" s="222" t="s">
        <v>44</v>
      </c>
      <c r="E2" s="222"/>
      <c r="F2" s="222" t="s">
        <v>61</v>
      </c>
      <c r="G2" s="222"/>
      <c r="H2" s="222" t="s">
        <v>44</v>
      </c>
      <c r="I2" s="222"/>
      <c r="J2" s="222" t="s">
        <v>64</v>
      </c>
      <c r="K2" s="222" t="s">
        <v>2</v>
      </c>
      <c r="L2" s="222" t="s">
        <v>64</v>
      </c>
      <c r="M2" s="222" t="s">
        <v>2</v>
      </c>
    </row>
    <row r="3" spans="1:13" ht="112.5" x14ac:dyDescent="0.25">
      <c r="A3" s="221"/>
      <c r="B3" s="75" t="s">
        <v>65</v>
      </c>
      <c r="C3" s="75" t="s">
        <v>66</v>
      </c>
      <c r="D3" s="75" t="s">
        <v>65</v>
      </c>
      <c r="E3" s="75" t="s">
        <v>66</v>
      </c>
      <c r="F3" s="75" t="s">
        <v>65</v>
      </c>
      <c r="G3" s="75" t="s">
        <v>66</v>
      </c>
      <c r="H3" s="75" t="s">
        <v>65</v>
      </c>
      <c r="I3" s="75" t="s">
        <v>66</v>
      </c>
      <c r="J3" s="222"/>
      <c r="K3" s="222"/>
      <c r="L3" s="222"/>
      <c r="M3" s="222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49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67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68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69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46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47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70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102</v>
      </c>
      <c r="B1" s="229" t="s">
        <v>58</v>
      </c>
      <c r="C1" s="229"/>
      <c r="D1" s="229"/>
      <c r="E1" s="229"/>
      <c r="F1" s="229" t="s">
        <v>59</v>
      </c>
      <c r="G1" s="229"/>
      <c r="H1" s="229"/>
      <c r="I1" s="229"/>
      <c r="J1" s="232" t="s">
        <v>103</v>
      </c>
      <c r="K1" s="233"/>
      <c r="L1" s="233"/>
      <c r="M1" s="234"/>
      <c r="N1" s="232" t="s">
        <v>60</v>
      </c>
      <c r="O1" s="233"/>
      <c r="P1" s="233"/>
      <c r="Q1" s="233"/>
      <c r="R1" s="233"/>
      <c r="S1" s="234"/>
      <c r="T1" s="227" t="s">
        <v>58</v>
      </c>
      <c r="U1" s="235"/>
      <c r="V1" s="227" t="s">
        <v>59</v>
      </c>
      <c r="W1" s="235"/>
      <c r="X1" s="230" t="s">
        <v>103</v>
      </c>
      <c r="Y1" s="231"/>
    </row>
    <row r="2" spans="1:25" ht="18.75" customHeight="1" x14ac:dyDescent="0.25">
      <c r="A2" s="237" t="s">
        <v>0</v>
      </c>
      <c r="B2" s="226" t="s">
        <v>61</v>
      </c>
      <c r="C2" s="226"/>
      <c r="D2" s="226" t="s">
        <v>44</v>
      </c>
      <c r="E2" s="226"/>
      <c r="F2" s="226" t="s">
        <v>61</v>
      </c>
      <c r="G2" s="226"/>
      <c r="H2" s="226" t="s">
        <v>44</v>
      </c>
      <c r="I2" s="226"/>
      <c r="J2" s="227" t="s">
        <v>104</v>
      </c>
      <c r="K2" s="228"/>
      <c r="L2" s="227" t="s">
        <v>62</v>
      </c>
      <c r="M2" s="228"/>
      <c r="N2" s="224" t="s">
        <v>42</v>
      </c>
      <c r="O2" s="224" t="s">
        <v>43</v>
      </c>
      <c r="P2" s="224" t="s">
        <v>44</v>
      </c>
      <c r="Q2" s="224" t="s">
        <v>63</v>
      </c>
      <c r="R2" s="224" t="s">
        <v>62</v>
      </c>
      <c r="S2" s="224" t="s">
        <v>45</v>
      </c>
      <c r="T2" s="226" t="s">
        <v>64</v>
      </c>
      <c r="U2" s="226" t="s">
        <v>2</v>
      </c>
      <c r="V2" s="226" t="s">
        <v>64</v>
      </c>
      <c r="W2" s="226" t="s">
        <v>2</v>
      </c>
      <c r="X2" s="224" t="s">
        <v>105</v>
      </c>
      <c r="Y2" s="224" t="s">
        <v>106</v>
      </c>
    </row>
    <row r="3" spans="1:25" ht="112.5" x14ac:dyDescent="0.25">
      <c r="A3" s="238"/>
      <c r="B3" s="88" t="s">
        <v>65</v>
      </c>
      <c r="C3" s="88" t="s">
        <v>66</v>
      </c>
      <c r="D3" s="88" t="s">
        <v>65</v>
      </c>
      <c r="E3" s="88" t="s">
        <v>66</v>
      </c>
      <c r="F3" s="88" t="s">
        <v>65</v>
      </c>
      <c r="G3" s="88" t="s">
        <v>66</v>
      </c>
      <c r="H3" s="88" t="s">
        <v>65</v>
      </c>
      <c r="I3" s="88" t="s">
        <v>66</v>
      </c>
      <c r="J3" s="88" t="s">
        <v>65</v>
      </c>
      <c r="K3" s="88" t="s">
        <v>66</v>
      </c>
      <c r="L3" s="88" t="s">
        <v>65</v>
      </c>
      <c r="M3" s="88" t="s">
        <v>66</v>
      </c>
      <c r="N3" s="225"/>
      <c r="O3" s="225"/>
      <c r="P3" s="225"/>
      <c r="Q3" s="225"/>
      <c r="R3" s="225"/>
      <c r="S3" s="225"/>
      <c r="T3" s="226"/>
      <c r="U3" s="226"/>
      <c r="V3" s="226"/>
      <c r="W3" s="226"/>
      <c r="X3" s="236"/>
      <c r="Y3" s="236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53</v>
      </c>
      <c r="P4" s="86" t="s">
        <v>53</v>
      </c>
      <c r="Q4" s="86" t="s">
        <v>53</v>
      </c>
      <c r="R4" s="86" t="s">
        <v>53</v>
      </c>
      <c r="S4" s="86" t="s">
        <v>53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53</v>
      </c>
      <c r="Y4" s="90" t="s">
        <v>53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53</v>
      </c>
      <c r="P5" s="86" t="s">
        <v>53</v>
      </c>
      <c r="Q5" s="86" t="s">
        <v>53</v>
      </c>
      <c r="R5" s="86" t="s">
        <v>53</v>
      </c>
      <c r="S5" s="86" t="s">
        <v>53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53</v>
      </c>
      <c r="Y5" s="90" t="s">
        <v>53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53</v>
      </c>
      <c r="P6" s="86" t="s">
        <v>53</v>
      </c>
      <c r="Q6" s="86" t="s">
        <v>53</v>
      </c>
      <c r="R6" s="86" t="s">
        <v>53</v>
      </c>
      <c r="S6" s="86" t="s">
        <v>53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53</v>
      </c>
      <c r="Y6" s="90" t="s">
        <v>53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53</v>
      </c>
      <c r="P7" s="86" t="s">
        <v>53</v>
      </c>
      <c r="Q7" s="86" t="s">
        <v>53</v>
      </c>
      <c r="R7" s="86" t="s">
        <v>53</v>
      </c>
      <c r="S7" s="86" t="s">
        <v>53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53</v>
      </c>
      <c r="Y7" s="90" t="s">
        <v>53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53</v>
      </c>
      <c r="P8" s="86" t="s">
        <v>53</v>
      </c>
      <c r="Q8" s="86" t="s">
        <v>53</v>
      </c>
      <c r="R8" s="86" t="s">
        <v>53</v>
      </c>
      <c r="S8" s="86" t="s">
        <v>53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53</v>
      </c>
      <c r="Y8" s="90" t="s">
        <v>53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53</v>
      </c>
      <c r="P9" s="86" t="s">
        <v>53</v>
      </c>
      <c r="Q9" s="86" t="s">
        <v>53</v>
      </c>
      <c r="R9" s="86" t="s">
        <v>53</v>
      </c>
      <c r="S9" s="86" t="s">
        <v>53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53</v>
      </c>
      <c r="Y9" s="90" t="s">
        <v>53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53</v>
      </c>
      <c r="P10" s="86" t="s">
        <v>53</v>
      </c>
      <c r="Q10" s="86" t="s">
        <v>53</v>
      </c>
      <c r="R10" s="86" t="s">
        <v>53</v>
      </c>
      <c r="S10" s="86" t="s">
        <v>53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53</v>
      </c>
      <c r="Y10" s="90" t="s">
        <v>53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53</v>
      </c>
      <c r="P11" s="86" t="s">
        <v>53</v>
      </c>
      <c r="Q11" s="86" t="s">
        <v>53</v>
      </c>
      <c r="R11" s="86" t="s">
        <v>53</v>
      </c>
      <c r="S11" s="86" t="s">
        <v>53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53</v>
      </c>
      <c r="Y11" s="90" t="s">
        <v>53</v>
      </c>
    </row>
    <row r="12" spans="1:25" s="67" customFormat="1" x14ac:dyDescent="0.25">
      <c r="A12" s="82" t="s">
        <v>49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53</v>
      </c>
      <c r="P12" s="86" t="s">
        <v>53</v>
      </c>
      <c r="Q12" s="86" t="s">
        <v>53</v>
      </c>
      <c r="R12" s="86" t="s">
        <v>53</v>
      </c>
      <c r="S12" s="86" t="s">
        <v>53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53</v>
      </c>
      <c r="Y12" s="90" t="s">
        <v>53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53</v>
      </c>
      <c r="P13" s="86" t="s">
        <v>53</v>
      </c>
      <c r="Q13" s="86" t="s">
        <v>53</v>
      </c>
      <c r="R13" s="86" t="s">
        <v>53</v>
      </c>
      <c r="S13" s="86" t="s">
        <v>53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53</v>
      </c>
      <c r="Y13" s="90" t="s">
        <v>53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53</v>
      </c>
      <c r="P14" s="86" t="s">
        <v>53</v>
      </c>
      <c r="Q14" s="86" t="s">
        <v>53</v>
      </c>
      <c r="R14" s="86" t="s">
        <v>53</v>
      </c>
      <c r="S14" s="86" t="s">
        <v>53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53</v>
      </c>
      <c r="Y14" s="90" t="s">
        <v>53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53</v>
      </c>
      <c r="P15" s="86" t="s">
        <v>53</v>
      </c>
      <c r="Q15" s="86" t="s">
        <v>53</v>
      </c>
      <c r="R15" s="86" t="s">
        <v>53</v>
      </c>
      <c r="S15" s="86" t="s">
        <v>53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53</v>
      </c>
      <c r="Y15" s="90" t="s">
        <v>53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53</v>
      </c>
      <c r="P16" s="86" t="s">
        <v>53</v>
      </c>
      <c r="Q16" s="86" t="s">
        <v>53</v>
      </c>
      <c r="R16" s="86" t="s">
        <v>53</v>
      </c>
      <c r="S16" s="86" t="s">
        <v>53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53</v>
      </c>
      <c r="Y16" s="90" t="s">
        <v>53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53</v>
      </c>
      <c r="P17" s="86" t="s">
        <v>53</v>
      </c>
      <c r="Q17" s="86" t="s">
        <v>53</v>
      </c>
      <c r="R17" s="86" t="s">
        <v>53</v>
      </c>
      <c r="S17" s="86" t="s">
        <v>53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53</v>
      </c>
      <c r="Y17" s="90" t="s">
        <v>53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53</v>
      </c>
      <c r="P18" s="86" t="s">
        <v>53</v>
      </c>
      <c r="Q18" s="86" t="s">
        <v>53</v>
      </c>
      <c r="R18" s="86" t="s">
        <v>53</v>
      </c>
      <c r="S18" s="86" t="s">
        <v>53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53</v>
      </c>
      <c r="Y18" s="90" t="s">
        <v>53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53</v>
      </c>
      <c r="P19" s="86" t="s">
        <v>53</v>
      </c>
      <c r="Q19" s="86" t="s">
        <v>53</v>
      </c>
      <c r="R19" s="86" t="s">
        <v>53</v>
      </c>
      <c r="S19" s="86" t="s">
        <v>53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53</v>
      </c>
      <c r="Y19" s="90" t="s">
        <v>53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53</v>
      </c>
      <c r="P20" s="86" t="s">
        <v>53</v>
      </c>
      <c r="Q20" s="86" t="s">
        <v>53</v>
      </c>
      <c r="R20" s="86" t="s">
        <v>53</v>
      </c>
      <c r="S20" s="86" t="s">
        <v>53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53</v>
      </c>
      <c r="Y20" s="90" t="s">
        <v>53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53</v>
      </c>
      <c r="P21" s="86" t="s">
        <v>53</v>
      </c>
      <c r="Q21" s="86" t="s">
        <v>53</v>
      </c>
      <c r="R21" s="86" t="s">
        <v>53</v>
      </c>
      <c r="S21" s="86" t="s">
        <v>53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53</v>
      </c>
      <c r="Y21" s="90" t="s">
        <v>53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53</v>
      </c>
      <c r="P22" s="86" t="s">
        <v>53</v>
      </c>
      <c r="Q22" s="86" t="s">
        <v>53</v>
      </c>
      <c r="R22" s="86" t="s">
        <v>53</v>
      </c>
      <c r="S22" s="86" t="s">
        <v>53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53</v>
      </c>
      <c r="Y22" s="90" t="s">
        <v>53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53</v>
      </c>
      <c r="P23" s="86" t="s">
        <v>53</v>
      </c>
      <c r="Q23" s="86" t="s">
        <v>53</v>
      </c>
      <c r="R23" s="86" t="s">
        <v>53</v>
      </c>
      <c r="S23" s="86" t="s">
        <v>53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53</v>
      </c>
      <c r="Y23" s="90" t="s">
        <v>53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53</v>
      </c>
      <c r="P24" s="86" t="s">
        <v>53</v>
      </c>
      <c r="Q24" s="86" t="s">
        <v>53</v>
      </c>
      <c r="R24" s="86" t="s">
        <v>53</v>
      </c>
      <c r="S24" s="86" t="s">
        <v>53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53</v>
      </c>
      <c r="Y24" s="90" t="s">
        <v>53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53</v>
      </c>
      <c r="P25" s="86" t="s">
        <v>53</v>
      </c>
      <c r="Q25" s="86" t="s">
        <v>53</v>
      </c>
      <c r="R25" s="86" t="s">
        <v>53</v>
      </c>
      <c r="S25" s="86" t="s">
        <v>53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53</v>
      </c>
      <c r="Y25" s="90" t="s">
        <v>53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53</v>
      </c>
      <c r="P26" s="86" t="s">
        <v>53</v>
      </c>
      <c r="Q26" s="86" t="s">
        <v>53</v>
      </c>
      <c r="R26" s="86" t="s">
        <v>53</v>
      </c>
      <c r="S26" s="86" t="s">
        <v>53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53</v>
      </c>
      <c r="Y26" s="90" t="s">
        <v>53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53</v>
      </c>
      <c r="P27" s="86" t="s">
        <v>53</v>
      </c>
      <c r="Q27" s="86" t="s">
        <v>53</v>
      </c>
      <c r="R27" s="86" t="s">
        <v>53</v>
      </c>
      <c r="S27" s="86" t="s">
        <v>53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53</v>
      </c>
      <c r="Y27" s="90" t="s">
        <v>53</v>
      </c>
    </row>
    <row r="28" spans="1:25" s="67" customFormat="1" x14ac:dyDescent="0.25">
      <c r="A28" s="82" t="s">
        <v>67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53</v>
      </c>
      <c r="P28" s="86" t="s">
        <v>53</v>
      </c>
      <c r="Q28" s="86" t="s">
        <v>53</v>
      </c>
      <c r="R28" s="86" t="s">
        <v>53</v>
      </c>
      <c r="S28" s="86" t="s">
        <v>53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53</v>
      </c>
      <c r="Y28" s="90" t="s">
        <v>53</v>
      </c>
    </row>
    <row r="29" spans="1:25" s="67" customFormat="1" x14ac:dyDescent="0.25">
      <c r="A29" s="82" t="s">
        <v>68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53</v>
      </c>
      <c r="P29" s="86" t="s">
        <v>53</v>
      </c>
      <c r="Q29" s="86" t="s">
        <v>53</v>
      </c>
      <c r="R29" s="86" t="s">
        <v>53</v>
      </c>
      <c r="S29" s="86" t="s">
        <v>53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53</v>
      </c>
      <c r="Y29" s="90" t="s">
        <v>53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53</v>
      </c>
      <c r="P30" s="86" t="s">
        <v>53</v>
      </c>
      <c r="Q30" s="86" t="s">
        <v>53</v>
      </c>
      <c r="R30" s="86" t="s">
        <v>53</v>
      </c>
      <c r="S30" s="86" t="s">
        <v>53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53</v>
      </c>
      <c r="Y30" s="90" t="s">
        <v>53</v>
      </c>
    </row>
    <row r="31" spans="1:25" s="67" customFormat="1" x14ac:dyDescent="0.25">
      <c r="A31" s="82" t="s">
        <v>69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53</v>
      </c>
      <c r="P31" s="86" t="s">
        <v>53</v>
      </c>
      <c r="Q31" s="86" t="s">
        <v>53</v>
      </c>
      <c r="R31" s="86" t="s">
        <v>53</v>
      </c>
      <c r="S31" s="86" t="s">
        <v>53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53</v>
      </c>
      <c r="Y31" s="90" t="s">
        <v>53</v>
      </c>
    </row>
    <row r="32" spans="1:25" s="67" customFormat="1" x14ac:dyDescent="0.25">
      <c r="A32" s="82" t="s">
        <v>46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53</v>
      </c>
      <c r="P32" s="86" t="s">
        <v>53</v>
      </c>
      <c r="Q32" s="86" t="s">
        <v>53</v>
      </c>
      <c r="R32" s="86" t="s">
        <v>53</v>
      </c>
      <c r="S32" s="86" t="s">
        <v>53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53</v>
      </c>
      <c r="Y32" s="90" t="s">
        <v>53</v>
      </c>
    </row>
    <row r="33" spans="1:25" s="67" customFormat="1" x14ac:dyDescent="0.25">
      <c r="A33" s="82" t="s">
        <v>47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53</v>
      </c>
      <c r="P33" s="86" t="s">
        <v>53</v>
      </c>
      <c r="Q33" s="86" t="s">
        <v>53</v>
      </c>
      <c r="R33" s="86" t="s">
        <v>53</v>
      </c>
      <c r="S33" s="86" t="s">
        <v>53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53</v>
      </c>
      <c r="Y33" s="90" t="s">
        <v>53</v>
      </c>
    </row>
    <row r="34" spans="1:25" s="67" customFormat="1" x14ac:dyDescent="0.25">
      <c r="A34" s="82" t="s">
        <v>70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53</v>
      </c>
      <c r="P34" s="86" t="s">
        <v>53</v>
      </c>
      <c r="Q34" s="86" t="s">
        <v>53</v>
      </c>
      <c r="R34" s="86" t="s">
        <v>53</v>
      </c>
      <c r="S34" s="86" t="s">
        <v>53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53</v>
      </c>
      <c r="Y34" s="90" t="s">
        <v>53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53</v>
      </c>
      <c r="P35" s="86" t="s">
        <v>53</v>
      </c>
      <c r="Q35" s="86" t="s">
        <v>53</v>
      </c>
      <c r="R35" s="86" t="s">
        <v>53</v>
      </c>
      <c r="S35" s="86" t="s">
        <v>53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53</v>
      </c>
      <c r="Y35" s="90" t="s">
        <v>53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71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72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73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74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75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1">
        <v>494</v>
      </c>
    </row>
    <row r="8" spans="1:19" x14ac:dyDescent="0.25">
      <c r="A8" s="79" t="s">
        <v>76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77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78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79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52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1">
        <v>434</v>
      </c>
    </row>
    <row r="13" spans="1:19" x14ac:dyDescent="0.25">
      <c r="A13" s="79" t="s">
        <v>80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81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82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83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84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85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86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1">
        <v>621</v>
      </c>
    </row>
    <row r="20" spans="1:19" x14ac:dyDescent="0.25">
      <c r="A20" s="79" t="s">
        <v>87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37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88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89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90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91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92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38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93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94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1">
        <v>343</v>
      </c>
    </row>
    <row r="30" spans="1:19" x14ac:dyDescent="0.25">
      <c r="A30" s="79" t="s">
        <v>95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96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97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0">
        <v>1394</v>
      </c>
    </row>
    <row r="33" spans="1:19" x14ac:dyDescent="0.25">
      <c r="A33" s="79" t="s">
        <v>98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99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100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101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23" t="s">
        <v>58</v>
      </c>
      <c r="C1" s="223"/>
      <c r="D1" s="223"/>
      <c r="E1" s="223"/>
      <c r="F1" s="223" t="s">
        <v>59</v>
      </c>
      <c r="G1" s="223"/>
      <c r="H1" s="223"/>
      <c r="I1" s="223"/>
      <c r="J1" s="218" t="s">
        <v>58</v>
      </c>
      <c r="K1" s="219"/>
      <c r="L1" s="218" t="s">
        <v>59</v>
      </c>
      <c r="M1" s="219"/>
    </row>
    <row r="2" spans="1:13" ht="18.75" x14ac:dyDescent="0.25">
      <c r="B2" s="222" t="s">
        <v>61</v>
      </c>
      <c r="C2" s="222"/>
      <c r="D2" s="222" t="s">
        <v>44</v>
      </c>
      <c r="E2" s="222"/>
      <c r="F2" s="222" t="s">
        <v>61</v>
      </c>
      <c r="G2" s="222"/>
      <c r="H2" s="222" t="s">
        <v>44</v>
      </c>
      <c r="I2" s="222"/>
      <c r="J2" s="222" t="s">
        <v>64</v>
      </c>
      <c r="K2" s="222" t="s">
        <v>2</v>
      </c>
      <c r="L2" s="222" t="s">
        <v>64</v>
      </c>
      <c r="M2" s="222" t="s">
        <v>2</v>
      </c>
    </row>
    <row r="3" spans="1:13" s="95" customFormat="1" ht="112.5" x14ac:dyDescent="0.2">
      <c r="A3" s="94"/>
      <c r="B3" s="96" t="s">
        <v>65</v>
      </c>
      <c r="C3" s="96" t="s">
        <v>66</v>
      </c>
      <c r="D3" s="96" t="s">
        <v>65</v>
      </c>
      <c r="E3" s="96" t="s">
        <v>66</v>
      </c>
      <c r="F3" s="96" t="s">
        <v>65</v>
      </c>
      <c r="G3" s="96" t="s">
        <v>66</v>
      </c>
      <c r="H3" s="96" t="s">
        <v>65</v>
      </c>
      <c r="I3" s="96" t="s">
        <v>66</v>
      </c>
      <c r="J3" s="222"/>
      <c r="K3" s="222"/>
      <c r="L3" s="222"/>
      <c r="M3" s="222"/>
    </row>
    <row r="4" spans="1:13" x14ac:dyDescent="0.25">
      <c r="A4" s="98" t="s">
        <v>115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97">
        <f>C4/B4</f>
        <v>0.8682658670664668</v>
      </c>
      <c r="K4" s="97">
        <f>E4/D4</f>
        <v>0.81689655172413789</v>
      </c>
      <c r="L4" s="97">
        <f>G4/F4</f>
        <v>1.0185117302052786</v>
      </c>
      <c r="M4" s="97">
        <f>I4/H4</f>
        <v>0.94086021505376349</v>
      </c>
    </row>
    <row r="5" spans="1:13" x14ac:dyDescent="0.25">
      <c r="A5" s="98" t="s">
        <v>116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97">
        <f>C5/B5</f>
        <v>0.99158190108733779</v>
      </c>
      <c r="K5" s="97">
        <f>E5/D5</f>
        <v>0.7728710462287105</v>
      </c>
      <c r="L5" s="97">
        <f>G5/F5</f>
        <v>1.0706439393939393</v>
      </c>
      <c r="M5" s="97">
        <f>I5/H5</f>
        <v>0.82881944444444444</v>
      </c>
    </row>
    <row r="6" spans="1:13" x14ac:dyDescent="0.25">
      <c r="A6" s="98" t="s">
        <v>117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97" t="e">
        <f>C6/B6</f>
        <v>#DIV/0!</v>
      </c>
      <c r="K6" s="97" t="e">
        <f>E6/D6</f>
        <v>#DIV/0!</v>
      </c>
      <c r="L6" s="97">
        <f>G6/F6</f>
        <v>0</v>
      </c>
      <c r="M6" s="97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109</v>
      </c>
      <c r="C2" s="93">
        <v>0.75</v>
      </c>
    </row>
    <row r="3" spans="2:3" x14ac:dyDescent="0.25">
      <c r="B3" t="s">
        <v>110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25" bestFit="1" customWidth="1"/>
    <col min="3" max="3" width="13.42578125" style="125" bestFit="1" customWidth="1"/>
    <col min="4" max="4" width="16.5703125" style="125" bestFit="1" customWidth="1"/>
    <col min="5" max="5" width="14.5703125" style="125" bestFit="1" customWidth="1"/>
    <col min="6" max="6" width="15.7109375" style="125" bestFit="1" customWidth="1"/>
    <col min="7" max="7" width="13.7109375" style="125" bestFit="1" customWidth="1"/>
    <col min="8" max="8" width="16.42578125" style="125" bestFit="1" customWidth="1"/>
    <col min="9" max="9" width="14.42578125" style="125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25" bestFit="1" customWidth="1"/>
    <col min="18" max="18" width="16.85546875" style="125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239"/>
      <c r="C2" s="239"/>
      <c r="D2" s="239"/>
      <c r="E2" s="239"/>
      <c r="F2" s="239"/>
      <c r="G2" s="239"/>
      <c r="H2" s="239"/>
      <c r="I2" s="239"/>
    </row>
    <row r="3" spans="1:19" x14ac:dyDescent="0.25">
      <c r="A3" s="110" t="s">
        <v>154</v>
      </c>
      <c r="B3" t="s">
        <v>216</v>
      </c>
      <c r="C3" t="s">
        <v>217</v>
      </c>
      <c r="D3" t="s">
        <v>218</v>
      </c>
      <c r="E3" t="s">
        <v>219</v>
      </c>
      <c r="F3" t="s">
        <v>247</v>
      </c>
      <c r="G3" t="s">
        <v>248</v>
      </c>
      <c r="H3" t="s">
        <v>249</v>
      </c>
      <c r="I3" t="s">
        <v>250</v>
      </c>
      <c r="J3" t="s">
        <v>220</v>
      </c>
      <c r="K3" t="s">
        <v>221</v>
      </c>
      <c r="L3" t="s">
        <v>222</v>
      </c>
      <c r="M3" t="s">
        <v>223</v>
      </c>
      <c r="N3" t="s">
        <v>251</v>
      </c>
      <c r="O3" t="s">
        <v>252</v>
      </c>
      <c r="P3" t="s">
        <v>253</v>
      </c>
      <c r="Q3" t="s">
        <v>254</v>
      </c>
      <c r="R3" t="s">
        <v>255</v>
      </c>
      <c r="S3" t="s">
        <v>256</v>
      </c>
    </row>
    <row r="4" spans="1:19" x14ac:dyDescent="0.25">
      <c r="A4" s="68" t="s">
        <v>141</v>
      </c>
      <c r="B4" s="125">
        <v>23913.800000000003</v>
      </c>
      <c r="C4" s="125">
        <v>20894.333333333336</v>
      </c>
      <c r="D4" s="125">
        <v>15269.64</v>
      </c>
      <c r="E4" s="125">
        <v>13888.25</v>
      </c>
      <c r="F4" s="125">
        <v>533.95000000000005</v>
      </c>
      <c r="G4" s="125">
        <v>385</v>
      </c>
      <c r="H4" s="125">
        <v>516.86</v>
      </c>
      <c r="I4" s="125">
        <v>329.5</v>
      </c>
      <c r="J4" s="125">
        <v>21285.739999999998</v>
      </c>
      <c r="K4" s="125">
        <v>20202</v>
      </c>
      <c r="L4" s="125">
        <v>12192</v>
      </c>
      <c r="M4" s="125">
        <v>11898.083333333332</v>
      </c>
      <c r="N4" s="125">
        <v>481.76</v>
      </c>
      <c r="O4" s="125">
        <v>72</v>
      </c>
      <c r="P4" s="125">
        <v>515.44000000000005</v>
      </c>
      <c r="Q4" s="125">
        <v>120</v>
      </c>
      <c r="R4" s="125">
        <v>0</v>
      </c>
      <c r="S4" s="125">
        <v>0</v>
      </c>
    </row>
    <row r="5" spans="1:19" x14ac:dyDescent="0.25">
      <c r="A5" s="68" t="s">
        <v>142</v>
      </c>
      <c r="B5" s="125">
        <v>17295.899999999998</v>
      </c>
      <c r="C5" s="125">
        <v>15160.5</v>
      </c>
      <c r="D5" s="125">
        <v>8980.8799999999992</v>
      </c>
      <c r="E5" s="125">
        <v>7821.916666666667</v>
      </c>
      <c r="F5" s="125">
        <v>349.85</v>
      </c>
      <c r="G5" s="125">
        <v>294</v>
      </c>
      <c r="H5" s="125">
        <v>674.62</v>
      </c>
      <c r="I5" s="125">
        <v>426</v>
      </c>
      <c r="J5" s="125">
        <v>14809.41</v>
      </c>
      <c r="K5" s="125">
        <v>13788.25</v>
      </c>
      <c r="L5" s="125">
        <v>7212</v>
      </c>
      <c r="M5" s="125">
        <v>6970</v>
      </c>
      <c r="N5" s="125">
        <v>286.58999999999997</v>
      </c>
      <c r="O5" s="125">
        <v>0</v>
      </c>
      <c r="P5" s="125">
        <v>578.96299999999997</v>
      </c>
      <c r="Q5" s="125">
        <v>0</v>
      </c>
      <c r="R5" s="125">
        <v>449.99</v>
      </c>
      <c r="S5" s="125">
        <v>457.5</v>
      </c>
    </row>
    <row r="6" spans="1:19" x14ac:dyDescent="0.25">
      <c r="A6" s="68" t="s">
        <v>257</v>
      </c>
      <c r="B6" s="125">
        <v>7275.1900000000005</v>
      </c>
      <c r="C6" s="125">
        <v>6085.16</v>
      </c>
      <c r="D6" s="125">
        <v>2885.5</v>
      </c>
      <c r="E6" s="125">
        <v>1272.5</v>
      </c>
      <c r="F6" s="125">
        <v>325.28999999999996</v>
      </c>
      <c r="G6" s="125">
        <v>0</v>
      </c>
      <c r="H6" s="125">
        <v>258.75</v>
      </c>
      <c r="I6" s="125">
        <v>338.75</v>
      </c>
      <c r="J6" s="125">
        <v>4782.8599999999997</v>
      </c>
      <c r="K6" s="125">
        <v>4879</v>
      </c>
      <c r="L6" s="125">
        <v>2520</v>
      </c>
      <c r="M6" s="125">
        <v>1531.5</v>
      </c>
      <c r="N6" s="125">
        <v>221.14</v>
      </c>
      <c r="O6" s="125">
        <v>24</v>
      </c>
      <c r="P6" s="125">
        <v>223.39000000000001</v>
      </c>
      <c r="Q6" s="125">
        <v>109.42</v>
      </c>
      <c r="R6" s="125">
        <v>0</v>
      </c>
      <c r="S6" s="125">
        <v>0</v>
      </c>
    </row>
    <row r="7" spans="1:19" x14ac:dyDescent="0.25">
      <c r="A7" s="68" t="s">
        <v>172</v>
      </c>
      <c r="B7" s="125">
        <v>7615.1</v>
      </c>
      <c r="C7" s="125">
        <v>7038</v>
      </c>
      <c r="D7" s="125">
        <v>2733.89</v>
      </c>
      <c r="E7" s="125">
        <v>2475.5</v>
      </c>
      <c r="F7" s="125">
        <v>74.400000000000006</v>
      </c>
      <c r="G7" s="125">
        <v>42</v>
      </c>
      <c r="H7" s="125">
        <v>91.61</v>
      </c>
      <c r="I7" s="125">
        <v>24</v>
      </c>
      <c r="J7" s="125">
        <v>6048.54</v>
      </c>
      <c r="K7" s="125">
        <v>5841.5</v>
      </c>
      <c r="L7" s="125">
        <v>2160</v>
      </c>
      <c r="M7" s="125">
        <v>1884.5</v>
      </c>
      <c r="N7" s="125">
        <v>58.46</v>
      </c>
      <c r="O7" s="125">
        <v>60</v>
      </c>
      <c r="P7" s="125">
        <v>69.11</v>
      </c>
      <c r="Q7" s="125">
        <v>24</v>
      </c>
      <c r="R7" s="125">
        <v>0</v>
      </c>
      <c r="S7" s="125">
        <v>0</v>
      </c>
    </row>
    <row r="8" spans="1:19" x14ac:dyDescent="0.25">
      <c r="A8" s="68" t="s">
        <v>155</v>
      </c>
      <c r="B8" s="125">
        <v>56099.99</v>
      </c>
      <c r="C8" s="125">
        <v>49177.993333333332</v>
      </c>
      <c r="D8" s="125">
        <v>29869.909999999996</v>
      </c>
      <c r="E8" s="125">
        <v>25458.166666666668</v>
      </c>
      <c r="F8" s="125">
        <v>1283.4900000000002</v>
      </c>
      <c r="G8" s="125">
        <v>721</v>
      </c>
      <c r="H8" s="125">
        <v>1541.84</v>
      </c>
      <c r="I8" s="125">
        <v>1118.25</v>
      </c>
      <c r="J8" s="125">
        <v>46926.549999999996</v>
      </c>
      <c r="K8" s="125">
        <v>44710.75</v>
      </c>
      <c r="L8" s="125">
        <v>24084</v>
      </c>
      <c r="M8" s="125">
        <v>22284.083333333332</v>
      </c>
      <c r="N8" s="125">
        <v>1047.9499999999998</v>
      </c>
      <c r="O8" s="125">
        <v>156</v>
      </c>
      <c r="P8" s="125">
        <v>1386.903</v>
      </c>
      <c r="Q8" s="125">
        <v>253.42000000000002</v>
      </c>
      <c r="R8" s="125">
        <v>449.99</v>
      </c>
      <c r="S8" s="125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17" t="s">
        <v>149</v>
      </c>
      <c r="B11"/>
      <c r="C11"/>
      <c r="D11"/>
      <c r="E11"/>
      <c r="F11"/>
      <c r="G11"/>
      <c r="H11"/>
      <c r="I11"/>
    </row>
    <row r="12" spans="1:19" ht="26.25" thickBot="1" x14ac:dyDescent="0.3">
      <c r="A12" s="111" t="s">
        <v>137</v>
      </c>
      <c r="B12" s="112" t="s">
        <v>138</v>
      </c>
      <c r="C12" s="112" t="s">
        <v>139</v>
      </c>
      <c r="D12" s="112" t="s">
        <v>140</v>
      </c>
      <c r="E12" s="112" t="s">
        <v>258</v>
      </c>
      <c r="F12"/>
      <c r="G12"/>
      <c r="H12"/>
      <c r="I12"/>
    </row>
    <row r="13" spans="1:19" ht="15.75" thickBot="1" x14ac:dyDescent="0.3">
      <c r="A13" s="113" t="str">
        <f>A4</f>
        <v>Medicine</v>
      </c>
      <c r="B13" s="140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40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40">
        <f>C13-B13</f>
        <v>6920.0233333333163</v>
      </c>
      <c r="E13" s="143">
        <f>B13/C13</f>
        <v>0.90737386748091742</v>
      </c>
      <c r="F13" s="126"/>
      <c r="G13"/>
      <c r="H13"/>
      <c r="I13"/>
    </row>
    <row r="14" spans="1:19" ht="15.75" thickBot="1" x14ac:dyDescent="0.3">
      <c r="A14" s="113" t="str">
        <f>A5</f>
        <v xml:space="preserve">Surgery </v>
      </c>
      <c r="B14" s="140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40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40">
        <f>C14-B14</f>
        <v>5720.0363333333225</v>
      </c>
      <c r="E14" s="143">
        <f>B14/C14</f>
        <v>0.88704108766787548</v>
      </c>
      <c r="F14" s="126"/>
      <c r="G14"/>
      <c r="H14"/>
      <c r="I14"/>
    </row>
    <row r="15" spans="1:19" ht="15.75" thickBot="1" x14ac:dyDescent="0.3">
      <c r="A15" s="119" t="str">
        <f>A6</f>
        <v>Family &amp; Specialist Services exc Midwifery</v>
      </c>
      <c r="B15" s="140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40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40">
        <f>C15-B15</f>
        <v>4251.7899999999991</v>
      </c>
      <c r="E15" s="143">
        <f>B15/C15</f>
        <v>0.77007557813814753</v>
      </c>
      <c r="F15" s="126"/>
      <c r="G15"/>
      <c r="H15"/>
      <c r="I15"/>
    </row>
    <row r="16" spans="1:19" ht="15.75" thickBot="1" x14ac:dyDescent="0.3">
      <c r="A16" s="114" t="s">
        <v>144</v>
      </c>
      <c r="B16" s="141">
        <f>SUM(B13:B15)</f>
        <v>126947.66333333334</v>
      </c>
      <c r="C16" s="141">
        <f>SUM(C13:C15)</f>
        <v>143839.51299999998</v>
      </c>
      <c r="D16" s="141">
        <f>SUM(D13:D15)</f>
        <v>16891.84966666664</v>
      </c>
      <c r="E16" s="144">
        <f>B16/C16</f>
        <v>0.88256460749650456</v>
      </c>
      <c r="F16" s="126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18" t="s">
        <v>150</v>
      </c>
      <c r="C19"/>
      <c r="D19"/>
      <c r="E19"/>
      <c r="F19"/>
      <c r="G19"/>
      <c r="H19"/>
      <c r="I19"/>
    </row>
    <row r="20" spans="1:9" ht="26.25" thickBot="1" x14ac:dyDescent="0.3">
      <c r="A20" s="115" t="s">
        <v>145</v>
      </c>
      <c r="B20" s="116" t="s">
        <v>146</v>
      </c>
      <c r="C20" s="116" t="s">
        <v>156</v>
      </c>
      <c r="D20" s="116" t="s">
        <v>147</v>
      </c>
      <c r="E20" s="116" t="s">
        <v>157</v>
      </c>
      <c r="F20" s="116" t="s">
        <v>148</v>
      </c>
      <c r="G20"/>
      <c r="H20"/>
      <c r="I20"/>
    </row>
    <row r="21" spans="1:9" ht="15.75" thickBot="1" x14ac:dyDescent="0.3">
      <c r="A21" s="113" t="s">
        <v>141</v>
      </c>
      <c r="B21" s="142">
        <f>(SUM(C4+G4)/SUM(B4+F4))</f>
        <v>0.87040047993509961</v>
      </c>
      <c r="C21" s="142">
        <f>(SUM(E4+I4)/SUM(D4+H4))</f>
        <v>0.9006271181072435</v>
      </c>
      <c r="D21" s="142">
        <f>(SUM(K4+O4)/SUM(J4+N4))</f>
        <v>0.93138853795796506</v>
      </c>
      <c r="E21" s="142">
        <f>(SUM(M4+Q4)/SUM(L4+P4))</f>
        <v>0.94575172759685122</v>
      </c>
      <c r="F21" s="124">
        <f>B4+D4+F4+H4+J4+L4+N4+P4+R4</f>
        <v>74709.189999999988</v>
      </c>
      <c r="G21"/>
      <c r="H21"/>
      <c r="I21"/>
    </row>
    <row r="22" spans="1:9" ht="15.75" thickBot="1" x14ac:dyDescent="0.3">
      <c r="A22" s="113" t="s">
        <v>142</v>
      </c>
      <c r="B22" s="142">
        <f t="shared" ref="B22:B23" si="0">(SUM(C5+G5)/SUM(B5+F5))</f>
        <v>0.8758199566467848</v>
      </c>
      <c r="C22" s="142">
        <f>(SUM(E5+I5)/SUM(D5+H5))</f>
        <v>0.8542195294564412</v>
      </c>
      <c r="D22" s="142">
        <f t="shared" ref="D22:D23" si="1">(SUM(K5+O5)/SUM(J5+N5))</f>
        <v>0.91337109167991526</v>
      </c>
      <c r="E22" s="142">
        <f t="shared" ref="E22:E23" si="2">(SUM(M5+Q5)/SUM(L5+P5))</f>
        <v>0.89462624838546922</v>
      </c>
      <c r="F22" s="124" t="e">
        <f>(NStf!#REF!)</f>
        <v>#REF!</v>
      </c>
      <c r="I22"/>
    </row>
    <row r="23" spans="1:9" ht="15.75" thickBot="1" x14ac:dyDescent="0.3">
      <c r="A23" s="113" t="s">
        <v>143</v>
      </c>
      <c r="B23" s="142">
        <f t="shared" si="0"/>
        <v>0.80062838136538739</v>
      </c>
      <c r="C23" s="142">
        <f t="shared" ref="C23" si="3">(SUM(E6+I6)/SUM(D6+H6))</f>
        <v>0.51244334897034272</v>
      </c>
      <c r="D23" s="142">
        <f t="shared" si="1"/>
        <v>0.97981614708233411</v>
      </c>
      <c r="E23" s="142">
        <f t="shared" si="2"/>
        <v>0.5981358829769009</v>
      </c>
      <c r="F23" s="124" t="e">
        <f>(NStf!#REF!)</f>
        <v>#REF!</v>
      </c>
      <c r="I23"/>
    </row>
    <row r="24" spans="1:9" ht="15.75" thickBot="1" x14ac:dyDescent="0.3">
      <c r="A24" s="114" t="s">
        <v>144</v>
      </c>
      <c r="B24" s="142">
        <f>(SUM(C8+G8)/SUM(B8+F8))</f>
        <v>0.86957070803885261</v>
      </c>
      <c r="C24" s="142">
        <f>(SUM(E8+I8)/SUM(D8+H8))</f>
        <v>0.84606609522445175</v>
      </c>
      <c r="D24" s="142">
        <f>(SUM(K8+O8)/SUM(J8+N8))</f>
        <v>0.935220794380348</v>
      </c>
      <c r="E24" s="142">
        <f>(SUM(M8+Q8)/SUM(L8+P8))</f>
        <v>0.88483330698300455</v>
      </c>
      <c r="F24" s="142">
        <f t="shared" ref="F24" si="4">(SUM(G8+K8)/SUM(F8+J8))</f>
        <v>0.94237113265203687</v>
      </c>
      <c r="I24"/>
    </row>
    <row r="25" spans="1:9" ht="15.75" thickTop="1" x14ac:dyDescent="0.25">
      <c r="B25" s="139"/>
      <c r="C25" s="139"/>
      <c r="D25" s="139"/>
      <c r="E25" s="139"/>
      <c r="F25" s="139"/>
      <c r="I25"/>
    </row>
    <row r="26" spans="1:9" x14ac:dyDescent="0.25">
      <c r="B26" s="139"/>
      <c r="C26" s="139"/>
      <c r="D26"/>
      <c r="E26" s="139"/>
      <c r="F26" s="139"/>
      <c r="I26"/>
    </row>
    <row r="27" spans="1:9" x14ac:dyDescent="0.25">
      <c r="B27" s="139"/>
      <c r="C27" s="139"/>
      <c r="D27" s="139"/>
      <c r="E27" s="139"/>
      <c r="F27" s="139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P30"/>
  <sheetViews>
    <sheetView tabSelected="1" topLeftCell="A3" workbookViewId="0">
      <pane xSplit="2" ySplit="1" topLeftCell="AD4" activePane="bottomRight" state="frozen"/>
      <selection activeCell="A3" sqref="A3"/>
      <selection pane="topRight" activeCell="D3" sqref="D3"/>
      <selection pane="bottomLeft" activeCell="A4" sqref="A4"/>
      <selection pane="bottomRight" activeCell="AR19" sqref="AR19"/>
    </sheetView>
  </sheetViews>
  <sheetFormatPr defaultColWidth="9.140625" defaultRowHeight="14.25" x14ac:dyDescent="0.2"/>
  <cols>
    <col min="1" max="1" width="29.5703125" style="145" customWidth="1"/>
    <col min="2" max="2" width="39.42578125" style="159" customWidth="1"/>
    <col min="3" max="11" width="9.7109375" style="159" customWidth="1"/>
    <col min="12" max="12" width="9.5703125" style="159" customWidth="1"/>
    <col min="13" max="14" width="9.5703125" style="159" bestFit="1" customWidth="1"/>
    <col min="15" max="18" width="9.140625" style="159" customWidth="1"/>
    <col min="19" max="19" width="10.7109375" style="159" customWidth="1"/>
    <col min="20" max="26" width="8.7109375" style="159" customWidth="1"/>
    <col min="27" max="36" width="8.7109375" style="159" hidden="1" customWidth="1"/>
    <col min="37" max="37" width="2.140625" style="159" customWidth="1"/>
    <col min="38" max="38" width="11.7109375" style="159" customWidth="1"/>
    <col min="39" max="41" width="8.7109375" style="159" customWidth="1"/>
    <col min="42" max="43" width="11" style="159" customWidth="1"/>
    <col min="44" max="16384" width="9.140625" style="159"/>
  </cols>
  <sheetData>
    <row r="1" spans="1:41" s="148" customFormat="1" ht="12.75" x14ac:dyDescent="0.2">
      <c r="A1" s="145"/>
      <c r="C1" s="248" t="s">
        <v>58</v>
      </c>
      <c r="D1" s="250"/>
      <c r="E1" s="250"/>
      <c r="F1" s="250"/>
      <c r="G1" s="250"/>
      <c r="H1" s="250"/>
      <c r="I1" s="250"/>
      <c r="J1" s="251"/>
      <c r="K1" s="248" t="s">
        <v>59</v>
      </c>
      <c r="L1" s="250"/>
      <c r="M1" s="250"/>
      <c r="N1" s="250"/>
      <c r="O1" s="250"/>
      <c r="P1" s="250"/>
      <c r="Q1" s="250"/>
      <c r="R1" s="251"/>
      <c r="S1" s="249" t="s">
        <v>60</v>
      </c>
      <c r="T1" s="249"/>
      <c r="U1" s="249"/>
      <c r="V1" s="249"/>
      <c r="W1" s="249"/>
      <c r="X1" s="249"/>
      <c r="Y1" s="249"/>
      <c r="Z1" s="249"/>
      <c r="AA1" s="240" t="s">
        <v>58</v>
      </c>
      <c r="AB1" s="241"/>
      <c r="AC1" s="241"/>
      <c r="AD1" s="242"/>
      <c r="AE1" s="240" t="s">
        <v>59</v>
      </c>
      <c r="AF1" s="241"/>
      <c r="AG1" s="241"/>
      <c r="AH1" s="242"/>
      <c r="AI1" s="245" t="s">
        <v>103</v>
      </c>
      <c r="AJ1" s="246"/>
      <c r="AL1" s="252" t="s">
        <v>58</v>
      </c>
      <c r="AM1" s="253"/>
      <c r="AN1" s="252" t="s">
        <v>59</v>
      </c>
      <c r="AO1" s="253"/>
    </row>
    <row r="2" spans="1:41" s="148" customFormat="1" ht="12.75" x14ac:dyDescent="0.2">
      <c r="A2" s="146"/>
      <c r="C2" s="247" t="s">
        <v>61</v>
      </c>
      <c r="D2" s="247"/>
      <c r="E2" s="247" t="s">
        <v>44</v>
      </c>
      <c r="F2" s="247"/>
      <c r="G2" s="240" t="s">
        <v>112</v>
      </c>
      <c r="H2" s="242"/>
      <c r="I2" s="240" t="s">
        <v>113</v>
      </c>
      <c r="J2" s="242"/>
      <c r="K2" s="247" t="s">
        <v>61</v>
      </c>
      <c r="L2" s="247"/>
      <c r="M2" s="247" t="s">
        <v>44</v>
      </c>
      <c r="N2" s="247"/>
      <c r="O2" s="240" t="s">
        <v>112</v>
      </c>
      <c r="P2" s="242"/>
      <c r="Q2" s="240" t="s">
        <v>113</v>
      </c>
      <c r="R2" s="242"/>
      <c r="S2" s="243" t="s">
        <v>42</v>
      </c>
      <c r="T2" s="243" t="s">
        <v>43</v>
      </c>
      <c r="U2" s="243" t="s">
        <v>44</v>
      </c>
      <c r="V2" s="243" t="s">
        <v>112</v>
      </c>
      <c r="W2" s="243" t="s">
        <v>113</v>
      </c>
      <c r="X2" s="243" t="s">
        <v>63</v>
      </c>
      <c r="Y2" s="243" t="s">
        <v>62</v>
      </c>
      <c r="Z2" s="243" t="s">
        <v>45</v>
      </c>
      <c r="AA2" s="243" t="s">
        <v>64</v>
      </c>
      <c r="AB2" s="243" t="s">
        <v>2</v>
      </c>
      <c r="AC2" s="243" t="s">
        <v>112</v>
      </c>
      <c r="AD2" s="243" t="s">
        <v>113</v>
      </c>
      <c r="AE2" s="243" t="s">
        <v>64</v>
      </c>
      <c r="AF2" s="243" t="s">
        <v>2</v>
      </c>
      <c r="AG2" s="243" t="s">
        <v>112</v>
      </c>
      <c r="AH2" s="243" t="s">
        <v>113</v>
      </c>
      <c r="AI2" s="243" t="s">
        <v>105</v>
      </c>
      <c r="AJ2" s="243" t="s">
        <v>106</v>
      </c>
      <c r="AL2" s="256" t="s">
        <v>64</v>
      </c>
      <c r="AM2" s="256" t="s">
        <v>2</v>
      </c>
      <c r="AN2" s="256" t="s">
        <v>64</v>
      </c>
      <c r="AO2" s="256" t="s">
        <v>2</v>
      </c>
    </row>
    <row r="3" spans="1:41" s="148" customFormat="1" ht="72" x14ac:dyDescent="0.2">
      <c r="A3" s="147" t="s">
        <v>0</v>
      </c>
      <c r="B3" s="149" t="s">
        <v>111</v>
      </c>
      <c r="C3" s="150" t="s">
        <v>209</v>
      </c>
      <c r="D3" s="150" t="s">
        <v>210</v>
      </c>
      <c r="E3" s="150" t="s">
        <v>211</v>
      </c>
      <c r="F3" s="150" t="s">
        <v>212</v>
      </c>
      <c r="G3" s="150" t="s">
        <v>238</v>
      </c>
      <c r="H3" s="150" t="s">
        <v>239</v>
      </c>
      <c r="I3" s="150" t="s">
        <v>240</v>
      </c>
      <c r="J3" s="150" t="s">
        <v>241</v>
      </c>
      <c r="K3" s="150" t="s">
        <v>213</v>
      </c>
      <c r="L3" s="150" t="s">
        <v>242</v>
      </c>
      <c r="M3" s="150" t="s">
        <v>214</v>
      </c>
      <c r="N3" s="150" t="s">
        <v>215</v>
      </c>
      <c r="O3" s="150" t="s">
        <v>243</v>
      </c>
      <c r="P3" s="150" t="s">
        <v>244</v>
      </c>
      <c r="Q3" s="150" t="s">
        <v>245</v>
      </c>
      <c r="R3" s="150" t="s">
        <v>246</v>
      </c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L3" s="257"/>
      <c r="AM3" s="257"/>
      <c r="AN3" s="257"/>
      <c r="AO3" s="257"/>
    </row>
    <row r="4" spans="1:41" ht="14.25" customHeight="1" x14ac:dyDescent="0.2">
      <c r="A4" s="102" t="s">
        <v>136</v>
      </c>
      <c r="B4" s="151" t="s">
        <v>224</v>
      </c>
      <c r="C4" s="167">
        <v>2361.17</v>
      </c>
      <c r="D4" s="167">
        <v>1803.67</v>
      </c>
      <c r="E4" s="152">
        <v>1287.5</v>
      </c>
      <c r="F4" s="152">
        <v>1126</v>
      </c>
      <c r="G4" s="165">
        <v>250.83</v>
      </c>
      <c r="H4" s="165">
        <v>290</v>
      </c>
      <c r="I4" s="152">
        <v>0</v>
      </c>
      <c r="J4" s="153">
        <v>0</v>
      </c>
      <c r="K4" s="167">
        <v>1608.19</v>
      </c>
      <c r="L4" s="169">
        <v>1713.5</v>
      </c>
      <c r="M4" s="154">
        <v>1069.5</v>
      </c>
      <c r="N4" s="152">
        <v>1043.5</v>
      </c>
      <c r="O4" s="165">
        <v>174.31</v>
      </c>
      <c r="P4" s="165">
        <v>69</v>
      </c>
      <c r="Q4" s="153">
        <v>0</v>
      </c>
      <c r="R4" s="152">
        <v>0</v>
      </c>
      <c r="S4" s="170">
        <v>549</v>
      </c>
      <c r="T4" s="155">
        <f>IFERROR(SUM(D4+L4)/S4,)</f>
        <v>6.4065027322404369</v>
      </c>
      <c r="U4" s="155">
        <f>IFERROR(SUM(F4+N4)/S4,0)</f>
        <v>3.9517304189435336</v>
      </c>
      <c r="V4" s="155">
        <f>IFERROR(SUM(H4+P4)/S4,0)</f>
        <v>0.6539162112932605</v>
      </c>
      <c r="W4" s="155">
        <f>IFERROR(SUM(J4+R4)/S4,)</f>
        <v>0</v>
      </c>
      <c r="X4" s="155">
        <f>IFERROR(SUM(#REF!)/S4,0)</f>
        <v>0</v>
      </c>
      <c r="Y4" s="156">
        <f>IFERROR(SUM(#REF!)/S4,)</f>
        <v>0</v>
      </c>
      <c r="Z4" s="157">
        <f t="shared" ref="Z4:Z29" si="0">SUM(T4:Y4)</f>
        <v>11.012149362477231</v>
      </c>
      <c r="AA4" s="158">
        <f>IFERROR((D4)/C4,0)</f>
        <v>0.76388824184620341</v>
      </c>
      <c r="AB4" s="158">
        <f>IFERROR((F4/E4),0)</f>
        <v>0.87456310679611649</v>
      </c>
      <c r="AC4" s="158">
        <f>IFERROR((H4/G4),0)</f>
        <v>1.156161543674999</v>
      </c>
      <c r="AD4" s="158">
        <f>IFERROR((J4/I4),0)</f>
        <v>0</v>
      </c>
      <c r="AE4" s="158">
        <f>IFERROR((L4/K4),)</f>
        <v>1.065483556047482</v>
      </c>
      <c r="AF4" s="158">
        <f>IFERROR((N4/M4),0)</f>
        <v>0.9756895745675549</v>
      </c>
      <c r="AG4" s="158">
        <f>IFERROR((O4/P4),0)</f>
        <v>2.5262318840579709</v>
      </c>
      <c r="AH4" s="158">
        <f>IFERROR((R4/Q4),)</f>
        <v>0</v>
      </c>
      <c r="AI4" s="158">
        <f>IFERROR((#REF!/#REF!),)</f>
        <v>0</v>
      </c>
      <c r="AJ4" s="158">
        <f>IFERROR((#REF!/#REF!),0)</f>
        <v>0</v>
      </c>
      <c r="AL4" s="160">
        <f>IFERROR(SUM(D4+H4)/(C4+G4),0)</f>
        <v>0.80155819295558961</v>
      </c>
      <c r="AM4" s="160">
        <f>IFERROR(SUM(F4+J4)/(E4+I4),0)</f>
        <v>0.87456310679611649</v>
      </c>
      <c r="AN4" s="160">
        <f>IFERROR(SUM(L4+P4)/(K4+O4),0)</f>
        <v>1</v>
      </c>
      <c r="AO4" s="160">
        <f>IFERROR(SUM(N4+R4)/(M4+Q4),0)</f>
        <v>0.9756895745675549</v>
      </c>
    </row>
    <row r="5" spans="1:41" ht="14.25" customHeight="1" x14ac:dyDescent="0.2">
      <c r="A5" s="102" t="s">
        <v>4</v>
      </c>
      <c r="B5" s="151" t="s">
        <v>225</v>
      </c>
      <c r="C5" s="167">
        <v>2461.39</v>
      </c>
      <c r="D5" s="167">
        <v>1986.5</v>
      </c>
      <c r="E5" s="152">
        <v>1324</v>
      </c>
      <c r="F5" s="152">
        <v>1269.42</v>
      </c>
      <c r="G5" s="165">
        <v>110.11</v>
      </c>
      <c r="H5" s="165">
        <v>139</v>
      </c>
      <c r="I5" s="152">
        <v>0</v>
      </c>
      <c r="J5" s="153">
        <v>0</v>
      </c>
      <c r="K5" s="167">
        <v>2389.71</v>
      </c>
      <c r="L5" s="169">
        <v>2157.08</v>
      </c>
      <c r="M5" s="154">
        <v>1069.5</v>
      </c>
      <c r="N5" s="152">
        <v>1303.83</v>
      </c>
      <c r="O5" s="165">
        <v>105.79</v>
      </c>
      <c r="P5" s="165">
        <v>46</v>
      </c>
      <c r="Q5" s="153">
        <v>0</v>
      </c>
      <c r="R5" s="152">
        <v>0</v>
      </c>
      <c r="S5" s="170">
        <v>837</v>
      </c>
      <c r="T5" s="155">
        <f>IFERROR(SUM(D5+L5)/S5,)</f>
        <v>4.9505137395459977</v>
      </c>
      <c r="U5" s="155">
        <f>IFERROR(SUM(F5+N5)/S5,0)</f>
        <v>3.0743727598566308</v>
      </c>
      <c r="V5" s="155">
        <f>IFERROR(SUM(H5+P5)/S5,0)</f>
        <v>0.22102747909199522</v>
      </c>
      <c r="W5" s="155">
        <f>IFERROR(SUM(J5+R5)/S5,)</f>
        <v>0</v>
      </c>
      <c r="X5" s="155">
        <f>IFERROR(SUM(#REF!)/S5,0)</f>
        <v>0</v>
      </c>
      <c r="Y5" s="156">
        <f>IFERROR(SUM(#REF!)/S5,)</f>
        <v>0</v>
      </c>
      <c r="Z5" s="157">
        <f t="shared" si="0"/>
        <v>8.2459139784946238</v>
      </c>
      <c r="AA5" s="158">
        <f>IFERROR((D5)/C5,0)</f>
        <v>0.80706430106565807</v>
      </c>
      <c r="AB5" s="158">
        <f>IFERROR((F5/E5),0)</f>
        <v>0.95877643504531729</v>
      </c>
      <c r="AC5" s="158">
        <f>IFERROR((H5/G5),0)</f>
        <v>1.262373989646717</v>
      </c>
      <c r="AD5" s="158">
        <f>IFERROR((J5/I5),0)</f>
        <v>0</v>
      </c>
      <c r="AE5" s="158">
        <f>IFERROR((L5/K5),)</f>
        <v>0.90265346004326885</v>
      </c>
      <c r="AF5" s="158">
        <f>IFERROR((N5/M5),0)</f>
        <v>1.219102384291725</v>
      </c>
      <c r="AG5" s="158">
        <f>IFERROR((O5/P5),0)</f>
        <v>2.2997826086956521</v>
      </c>
      <c r="AH5" s="158">
        <f>IFERROR((R5/Q5),)</f>
        <v>0</v>
      </c>
      <c r="AI5" s="158">
        <f>IFERROR((#REF!/#REF!),)</f>
        <v>0</v>
      </c>
      <c r="AJ5" s="158">
        <f>IFERROR((#REF!/#REF!),0)</f>
        <v>0</v>
      </c>
      <c r="AL5" s="160">
        <f>IFERROR(SUM(D5+H5)/(C5+G5),0)</f>
        <v>0.82656037332296328</v>
      </c>
      <c r="AM5" s="160">
        <f>IFERROR(SUM(F5+J5)/(E5+I5),0)</f>
        <v>0.95877643504531729</v>
      </c>
      <c r="AN5" s="160">
        <f>IFERROR(SUM(L5+P5)/(K5+O5),0)</f>
        <v>0.88282107794029252</v>
      </c>
      <c r="AO5" s="160">
        <f>IFERROR(SUM(N5+R5)/(M5+Q5),0)</f>
        <v>1.219102384291725</v>
      </c>
    </row>
    <row r="6" spans="1:41" ht="14.25" customHeight="1" x14ac:dyDescent="0.2">
      <c r="A6" s="102" t="s">
        <v>5</v>
      </c>
      <c r="B6" s="151" t="s">
        <v>226</v>
      </c>
      <c r="C6" s="167">
        <v>2223</v>
      </c>
      <c r="D6" s="168">
        <v>1792.37</v>
      </c>
      <c r="E6" s="154">
        <v>1417</v>
      </c>
      <c r="F6" s="154">
        <v>1226</v>
      </c>
      <c r="G6" s="165">
        <v>0</v>
      </c>
      <c r="H6" s="165">
        <v>0</v>
      </c>
      <c r="I6" s="152">
        <v>0</v>
      </c>
      <c r="J6" s="153">
        <v>0</v>
      </c>
      <c r="K6" s="169">
        <v>1781.5</v>
      </c>
      <c r="L6" s="168">
        <v>1770.25</v>
      </c>
      <c r="M6" s="154">
        <v>1069.2</v>
      </c>
      <c r="N6" s="154">
        <v>1077</v>
      </c>
      <c r="O6" s="165">
        <v>0</v>
      </c>
      <c r="P6" s="165">
        <v>0</v>
      </c>
      <c r="Q6" s="153">
        <v>0</v>
      </c>
      <c r="R6" s="152">
        <v>0</v>
      </c>
      <c r="S6" s="170">
        <v>1039</v>
      </c>
      <c r="T6" s="155">
        <f>IFERROR(SUM(D6+L6)/S6,)</f>
        <v>3.4288931665062559</v>
      </c>
      <c r="U6" s="155">
        <f>IFERROR(SUM(F6+N6)/S6,0)</f>
        <v>2.2165543792107796</v>
      </c>
      <c r="V6" s="155">
        <f>IFERROR(SUM(H6+P6)/S6,0)</f>
        <v>0</v>
      </c>
      <c r="W6" s="155">
        <f>IFERROR(SUM(J6+R6)/S6,)</f>
        <v>0</v>
      </c>
      <c r="X6" s="155">
        <f>IFERROR(SUM(#REF!)/S6,0)</f>
        <v>0</v>
      </c>
      <c r="Y6" s="156">
        <f>IFERROR(SUM(#REF!)/S6,)</f>
        <v>0</v>
      </c>
      <c r="Z6" s="157">
        <f t="shared" si="0"/>
        <v>5.645447545717035</v>
      </c>
      <c r="AA6" s="158">
        <f>IFERROR((D6)/C6,0)</f>
        <v>0.8062843004948268</v>
      </c>
      <c r="AB6" s="158">
        <f>IFERROR((F6/E6),0)</f>
        <v>0.86520818630910379</v>
      </c>
      <c r="AC6" s="158">
        <f>IFERROR((H6/G6),0)</f>
        <v>0</v>
      </c>
      <c r="AD6" s="158">
        <f>IFERROR((J6/I6),0)</f>
        <v>0</v>
      </c>
      <c r="AE6" s="158">
        <f>IFERROR((L6/K6),)</f>
        <v>0.99368509682851525</v>
      </c>
      <c r="AF6" s="158">
        <f>IFERROR((N6/M6),0)</f>
        <v>1.0072951739618405</v>
      </c>
      <c r="AG6" s="158">
        <f>IFERROR((O6/P6),0)</f>
        <v>0</v>
      </c>
      <c r="AH6" s="158">
        <f>IFERROR((R6/Q6),)</f>
        <v>0</v>
      </c>
      <c r="AI6" s="158">
        <f>IFERROR((#REF!/#REF!),)</f>
        <v>0</v>
      </c>
      <c r="AJ6" s="158">
        <f>IFERROR((#REF!/#REF!),0)</f>
        <v>0</v>
      </c>
      <c r="AL6" s="160">
        <f>IFERROR(SUM(D6+H6)/(C6+G6),0)</f>
        <v>0.8062843004948268</v>
      </c>
      <c r="AM6" s="160">
        <f>IFERROR(SUM(F6+J6)/(E6+I6),0)</f>
        <v>0.86520818630910379</v>
      </c>
      <c r="AN6" s="160">
        <f>IFERROR(SUM(L6+P6)/(K6+O6),0)</f>
        <v>0.99368509682851525</v>
      </c>
      <c r="AO6" s="160">
        <f>IFERROR(SUM(N6+R6)/(M6+Q6),0)</f>
        <v>1.0072951739618405</v>
      </c>
    </row>
    <row r="7" spans="1:41" ht="14.25" customHeight="1" x14ac:dyDescent="0.2">
      <c r="A7" s="102" t="s">
        <v>6</v>
      </c>
      <c r="B7" s="151" t="s">
        <v>227</v>
      </c>
      <c r="C7" s="167">
        <v>1076.5</v>
      </c>
      <c r="D7" s="168">
        <v>810.5</v>
      </c>
      <c r="E7" s="154">
        <v>625.96</v>
      </c>
      <c r="F7" s="154">
        <v>692</v>
      </c>
      <c r="G7" s="165">
        <v>0</v>
      </c>
      <c r="H7" s="165">
        <v>0</v>
      </c>
      <c r="I7" s="152">
        <v>83.04</v>
      </c>
      <c r="J7" s="153">
        <v>17.5</v>
      </c>
      <c r="K7" s="168">
        <v>1069.5</v>
      </c>
      <c r="L7" s="168">
        <v>1023.5</v>
      </c>
      <c r="M7" s="154">
        <v>629.96</v>
      </c>
      <c r="N7" s="154">
        <v>701.5</v>
      </c>
      <c r="O7" s="165">
        <v>0</v>
      </c>
      <c r="P7" s="165">
        <v>0</v>
      </c>
      <c r="Q7" s="153">
        <v>83.04</v>
      </c>
      <c r="R7" s="152">
        <v>34.5</v>
      </c>
      <c r="S7" s="170">
        <v>590</v>
      </c>
      <c r="T7" s="155">
        <f>IFERROR(SUM(D7+L7)/S7,)</f>
        <v>3.1084745762711865</v>
      </c>
      <c r="U7" s="155">
        <f>IFERROR(SUM(F7+N7)/S7,0)</f>
        <v>2.3618644067796608</v>
      </c>
      <c r="V7" s="155">
        <f>IFERROR(SUM(H7+P7)/S7,0)</f>
        <v>0</v>
      </c>
      <c r="W7" s="155">
        <f>IFERROR(SUM(J7+R7)/S7,)</f>
        <v>8.8135593220338981E-2</v>
      </c>
      <c r="X7" s="155">
        <f>IFERROR(SUM(#REF!)/S7,0)</f>
        <v>0</v>
      </c>
      <c r="Y7" s="156">
        <f>IFERROR(SUM(#REF!)/S7,)</f>
        <v>0</v>
      </c>
      <c r="Z7" s="157">
        <f t="shared" si="0"/>
        <v>5.5584745762711867</v>
      </c>
      <c r="AA7" s="158">
        <f>IFERROR((D7)/C7,0)</f>
        <v>0.75290292614955878</v>
      </c>
      <c r="AB7" s="158">
        <f>IFERROR((F7/E7),0)</f>
        <v>1.1055019490063263</v>
      </c>
      <c r="AC7" s="158">
        <f>IFERROR((H7/G7),0)</f>
        <v>0</v>
      </c>
      <c r="AD7" s="158">
        <f>IFERROR((J7/I7),0)</f>
        <v>0.21074181117533716</v>
      </c>
      <c r="AE7" s="158">
        <f>IFERROR((L7/K7),)</f>
        <v>0.956989247311828</v>
      </c>
      <c r="AF7" s="158">
        <f>IFERROR((N7/M7),0)</f>
        <v>1.1135627658898977</v>
      </c>
      <c r="AG7" s="158">
        <f>IFERROR((O7/P7),0)</f>
        <v>0</v>
      </c>
      <c r="AH7" s="158">
        <f>IFERROR((R7/Q7),)</f>
        <v>0.41546242774566472</v>
      </c>
      <c r="AI7" s="158">
        <f>IFERROR((#REF!/#REF!),)</f>
        <v>0</v>
      </c>
      <c r="AJ7" s="158">
        <f>IFERROR((#REF!/#REF!),0)</f>
        <v>0</v>
      </c>
      <c r="AL7" s="160">
        <f>IFERROR(SUM(D7+H7)/(C7+G7),0)</f>
        <v>0.75290292614955878</v>
      </c>
      <c r="AM7" s="160">
        <f>IFERROR(SUM(F7+J7)/(E7+I7),0)</f>
        <v>1.0007052186177716</v>
      </c>
      <c r="AN7" s="160">
        <f>IFERROR(SUM(L7+P7)/(K7+O7),0)</f>
        <v>0.956989247311828</v>
      </c>
      <c r="AO7" s="160">
        <f>IFERROR(SUM(N7+R7)/(M7+Q7),0)</f>
        <v>1.032258064516129</v>
      </c>
    </row>
    <row r="8" spans="1:41" ht="14.25" customHeight="1" x14ac:dyDescent="0.2">
      <c r="A8" s="102" t="s">
        <v>7</v>
      </c>
      <c r="B8" s="151" t="s">
        <v>227</v>
      </c>
      <c r="C8" s="167">
        <v>1064</v>
      </c>
      <c r="D8" s="168">
        <v>794</v>
      </c>
      <c r="E8" s="154">
        <v>1073</v>
      </c>
      <c r="F8" s="154">
        <v>1013</v>
      </c>
      <c r="G8" s="165">
        <v>0</v>
      </c>
      <c r="H8" s="165">
        <v>0</v>
      </c>
      <c r="I8" s="152">
        <v>0</v>
      </c>
      <c r="J8" s="153">
        <v>0</v>
      </c>
      <c r="K8" s="168">
        <v>1058</v>
      </c>
      <c r="L8" s="168">
        <v>1023.5</v>
      </c>
      <c r="M8" s="154">
        <v>701.5</v>
      </c>
      <c r="N8" s="154">
        <v>736</v>
      </c>
      <c r="O8" s="165">
        <v>0</v>
      </c>
      <c r="P8" s="165">
        <v>0</v>
      </c>
      <c r="Q8" s="153">
        <v>0</v>
      </c>
      <c r="R8" s="152">
        <v>0</v>
      </c>
      <c r="S8" s="170">
        <v>495</v>
      </c>
      <c r="T8" s="155">
        <f>IFERROR(SUM(D8+L8)/S8,)</f>
        <v>3.6717171717171717</v>
      </c>
      <c r="U8" s="155">
        <f>IFERROR(SUM(F8+N8)/S8,0)</f>
        <v>3.5333333333333332</v>
      </c>
      <c r="V8" s="155">
        <f>IFERROR(SUM(H8+P8)/S8,0)</f>
        <v>0</v>
      </c>
      <c r="W8" s="155">
        <f>IFERROR(SUM(J8+R8)/S8,)</f>
        <v>0</v>
      </c>
      <c r="X8" s="155">
        <f>IFERROR(SUM(#REF!)/S8,0)</f>
        <v>0</v>
      </c>
      <c r="Y8" s="156">
        <f>IFERROR(SUM(#REF!)/S8,)</f>
        <v>0</v>
      </c>
      <c r="Z8" s="157">
        <f t="shared" si="0"/>
        <v>7.2050505050505045</v>
      </c>
      <c r="AA8" s="158">
        <f>IFERROR((D8)/C8,0)</f>
        <v>0.74624060150375937</v>
      </c>
      <c r="AB8" s="158">
        <f>IFERROR((F8/E8),0)</f>
        <v>0.94408201304753026</v>
      </c>
      <c r="AC8" s="158">
        <f>IFERROR((H8/G8),0)</f>
        <v>0</v>
      </c>
      <c r="AD8" s="158">
        <f>IFERROR((J8/I8),0)</f>
        <v>0</v>
      </c>
      <c r="AE8" s="158">
        <f>IFERROR((L8/K8),)</f>
        <v>0.96739130434782605</v>
      </c>
      <c r="AF8" s="158">
        <f>IFERROR((N8/M8),0)</f>
        <v>1.0491803278688525</v>
      </c>
      <c r="AG8" s="158">
        <f>IFERROR((O8/P8),0)</f>
        <v>0</v>
      </c>
      <c r="AH8" s="158">
        <f>IFERROR((R8/Q8),)</f>
        <v>0</v>
      </c>
      <c r="AI8" s="158">
        <f>IFERROR((#REF!/#REF!),)</f>
        <v>0</v>
      </c>
      <c r="AJ8" s="158">
        <f>IFERROR((#REF!/#REF!),0)</f>
        <v>0</v>
      </c>
      <c r="AL8" s="160">
        <f>IFERROR(SUM(D8+H8)/(C8+G8),0)</f>
        <v>0.74624060150375937</v>
      </c>
      <c r="AM8" s="160">
        <f>IFERROR(SUM(F8+J8)/(E8+I8),0)</f>
        <v>0.94408201304753026</v>
      </c>
      <c r="AN8" s="160">
        <f>IFERROR(SUM(L8+P8)/(K8+O8),0)</f>
        <v>0.96739130434782605</v>
      </c>
      <c r="AO8" s="160">
        <f>IFERROR(SUM(N8+R8)/(M8+Q8),0)</f>
        <v>1.0491803278688525</v>
      </c>
    </row>
    <row r="9" spans="1:41" ht="14.25" customHeight="1" x14ac:dyDescent="0.2">
      <c r="A9" s="102" t="s">
        <v>259</v>
      </c>
      <c r="B9" s="151" t="s">
        <v>228</v>
      </c>
      <c r="C9" s="167">
        <v>3398.91</v>
      </c>
      <c r="D9" s="168">
        <v>2899.9</v>
      </c>
      <c r="E9" s="154">
        <v>994.44</v>
      </c>
      <c r="F9" s="154">
        <v>679</v>
      </c>
      <c r="G9" s="165">
        <v>495.09</v>
      </c>
      <c r="H9" s="165">
        <v>396.5</v>
      </c>
      <c r="I9" s="152">
        <v>77.06</v>
      </c>
      <c r="J9" s="153">
        <v>23</v>
      </c>
      <c r="K9" s="168">
        <v>2493.48</v>
      </c>
      <c r="L9" s="168">
        <v>2253.08</v>
      </c>
      <c r="M9" s="154">
        <v>657.2</v>
      </c>
      <c r="N9" s="154">
        <v>657</v>
      </c>
      <c r="O9" s="165">
        <v>358.52</v>
      </c>
      <c r="P9" s="165">
        <v>190.5</v>
      </c>
      <c r="Q9" s="153">
        <v>55.8</v>
      </c>
      <c r="R9" s="152">
        <v>0</v>
      </c>
      <c r="S9" s="170">
        <v>0</v>
      </c>
      <c r="T9" s="155">
        <f>IFERROR(SUM(D9+L9)/S9,)</f>
        <v>0</v>
      </c>
      <c r="U9" s="155">
        <f>IFERROR(SUM(F9+N9)/S9,0)</f>
        <v>0</v>
      </c>
      <c r="V9" s="155">
        <f>IFERROR(SUM(H9+P9)/S9,0)</f>
        <v>0</v>
      </c>
      <c r="W9" s="155">
        <f>IFERROR(SUM(J9+R9)/S9,)</f>
        <v>0</v>
      </c>
      <c r="X9" s="155">
        <f>IFERROR(SUM(#REF!)/S9,0)</f>
        <v>0</v>
      </c>
      <c r="Y9" s="156">
        <f>IFERROR(SUM(#REF!)/S9,)</f>
        <v>0</v>
      </c>
      <c r="Z9" s="157">
        <f t="shared" si="0"/>
        <v>0</v>
      </c>
      <c r="AA9" s="158">
        <f>IFERROR((D9)/C9,0)</f>
        <v>0.85318528587105869</v>
      </c>
      <c r="AB9" s="158">
        <f>IFERROR((F9/E9),0)</f>
        <v>0.68279634769317399</v>
      </c>
      <c r="AC9" s="158">
        <f>IFERROR((H9/G9),0)</f>
        <v>0.80086448928477649</v>
      </c>
      <c r="AD9" s="158">
        <f>IFERROR((J9/I9),0)</f>
        <v>0.2984687256683104</v>
      </c>
      <c r="AE9" s="158">
        <f>IFERROR((L9/K9),)</f>
        <v>0.90358855896177226</v>
      </c>
      <c r="AF9" s="158">
        <f>IFERROR((N9/M9),0)</f>
        <v>0.99969567863664022</v>
      </c>
      <c r="AG9" s="158">
        <f>IFERROR((O9/P9),0)</f>
        <v>1.8819947506561678</v>
      </c>
      <c r="AH9" s="158">
        <f>IFERROR((R9/Q9),)</f>
        <v>0</v>
      </c>
      <c r="AI9" s="158">
        <f>IFERROR((#REF!/#REF!),)</f>
        <v>0</v>
      </c>
      <c r="AJ9" s="158">
        <f>IFERROR((#REF!/#REF!),0)</f>
        <v>0</v>
      </c>
      <c r="AL9" s="160">
        <f>IFERROR(SUM(D9+H9)/(C9+G9),0)</f>
        <v>0.8465331278890601</v>
      </c>
      <c r="AM9" s="160">
        <f>IFERROR(SUM(F9+J9)/(E9+I9),0)</f>
        <v>0.65515632291180592</v>
      </c>
      <c r="AN9" s="160">
        <f>IFERROR(SUM(L9+P9)/(K9+O9),0)</f>
        <v>0.85679523141654979</v>
      </c>
      <c r="AO9" s="160">
        <f>IFERROR(SUM(N9+R9)/(M9+Q9),0)</f>
        <v>0.92145862552594671</v>
      </c>
    </row>
    <row r="10" spans="1:41" ht="14.25" customHeight="1" x14ac:dyDescent="0.2">
      <c r="A10" s="102" t="s">
        <v>9</v>
      </c>
      <c r="B10" s="151" t="s">
        <v>224</v>
      </c>
      <c r="C10" s="167">
        <v>1514</v>
      </c>
      <c r="D10" s="168">
        <v>1234.92</v>
      </c>
      <c r="E10" s="154">
        <v>1137.5</v>
      </c>
      <c r="F10" s="154">
        <v>1083</v>
      </c>
      <c r="G10" s="165">
        <v>0</v>
      </c>
      <c r="H10" s="165">
        <v>0</v>
      </c>
      <c r="I10" s="152">
        <v>0</v>
      </c>
      <c r="J10" s="153">
        <v>0</v>
      </c>
      <c r="K10" s="168">
        <v>1426</v>
      </c>
      <c r="L10" s="168">
        <v>1240.5</v>
      </c>
      <c r="M10" s="154">
        <v>713</v>
      </c>
      <c r="N10" s="154">
        <v>908.5</v>
      </c>
      <c r="O10" s="165">
        <v>0</v>
      </c>
      <c r="P10" s="165">
        <v>0</v>
      </c>
      <c r="Q10" s="153">
        <v>0</v>
      </c>
      <c r="R10" s="152">
        <v>0</v>
      </c>
      <c r="S10" s="170">
        <v>803</v>
      </c>
      <c r="T10" s="155">
        <f>IFERROR(SUM(D10+L10)/S10,)</f>
        <v>3.0827148194271481</v>
      </c>
      <c r="U10" s="155">
        <f>IFERROR(SUM(F10+N10)/S10,0)</f>
        <v>2.4800747198007471</v>
      </c>
      <c r="V10" s="155">
        <f>IFERROR(SUM(H10+P10)/S10,0)</f>
        <v>0</v>
      </c>
      <c r="W10" s="155">
        <f>IFERROR(SUM(J10+R10)/S10,)</f>
        <v>0</v>
      </c>
      <c r="X10" s="155">
        <f>IFERROR(SUM(#REF!)/S10,0)</f>
        <v>0</v>
      </c>
      <c r="Y10" s="156">
        <f>IFERROR(SUM(#REF!)/S10,)</f>
        <v>0</v>
      </c>
      <c r="Z10" s="157">
        <f t="shared" si="0"/>
        <v>5.5627895392278948</v>
      </c>
      <c r="AA10" s="158">
        <f>IFERROR((D10)/C10,0)</f>
        <v>0.81566710700132106</v>
      </c>
      <c r="AB10" s="158">
        <f>IFERROR((F10/E10),0)</f>
        <v>0.9520879120879121</v>
      </c>
      <c r="AC10" s="158">
        <f>IFERROR((H10/G10),0)</f>
        <v>0</v>
      </c>
      <c r="AD10" s="158">
        <f>IFERROR((J10/I10),0)</f>
        <v>0</v>
      </c>
      <c r="AE10" s="158">
        <f>IFERROR((L10/K10),)</f>
        <v>0.86991584852734927</v>
      </c>
      <c r="AF10" s="158">
        <f>IFERROR((N10/M10),0)</f>
        <v>1.2741935483870968</v>
      </c>
      <c r="AG10" s="158">
        <f>IFERROR((O10/P10),0)</f>
        <v>0</v>
      </c>
      <c r="AH10" s="158">
        <f>IFERROR((R10/Q10),)</f>
        <v>0</v>
      </c>
      <c r="AI10" s="158">
        <f>IFERROR((#REF!/#REF!),)</f>
        <v>0</v>
      </c>
      <c r="AJ10" s="158">
        <f>IFERROR((#REF!/#REF!),0)</f>
        <v>0</v>
      </c>
      <c r="AL10" s="160">
        <f>IFERROR(SUM(D10+H10)/(C10+G10),0)</f>
        <v>0.81566710700132106</v>
      </c>
      <c r="AM10" s="160">
        <f>IFERROR(SUM(F10+J10)/(E10+I10),0)</f>
        <v>0.9520879120879121</v>
      </c>
      <c r="AN10" s="160">
        <f>IFERROR(SUM(L10+P10)/(K10+O10),0)</f>
        <v>0.86991584852734927</v>
      </c>
      <c r="AO10" s="160">
        <f>IFERROR(SUM(N10+R10)/(M10+Q10),0)</f>
        <v>1.2741935483870968</v>
      </c>
    </row>
    <row r="11" spans="1:41" ht="14.25" customHeight="1" x14ac:dyDescent="0.2">
      <c r="A11" s="102" t="s">
        <v>10</v>
      </c>
      <c r="B11" s="161" t="s">
        <v>225</v>
      </c>
      <c r="C11" s="167">
        <v>1188.25</v>
      </c>
      <c r="D11" s="168">
        <v>1092.75</v>
      </c>
      <c r="E11" s="154">
        <v>388.5</v>
      </c>
      <c r="F11" s="154">
        <v>314</v>
      </c>
      <c r="G11" s="165">
        <v>0</v>
      </c>
      <c r="H11" s="165">
        <v>0</v>
      </c>
      <c r="I11" s="152">
        <v>0</v>
      </c>
      <c r="J11" s="153">
        <v>0</v>
      </c>
      <c r="K11" s="168">
        <v>1069.5</v>
      </c>
      <c r="L11" s="168">
        <v>1059</v>
      </c>
      <c r="M11" s="154">
        <v>356.5</v>
      </c>
      <c r="N11" s="154">
        <v>314.5</v>
      </c>
      <c r="O11" s="165">
        <v>0</v>
      </c>
      <c r="P11" s="165">
        <v>0</v>
      </c>
      <c r="Q11" s="153">
        <v>0</v>
      </c>
      <c r="R11" s="152">
        <v>0</v>
      </c>
      <c r="S11" s="170">
        <v>205</v>
      </c>
      <c r="T11" s="155">
        <f>IFERROR(SUM(D11+L11)/S11,)</f>
        <v>10.496341463414634</v>
      </c>
      <c r="U11" s="155">
        <f>IFERROR(SUM(F11+N11)/S11,0)</f>
        <v>3.0658536585365854</v>
      </c>
      <c r="V11" s="155">
        <f>IFERROR(SUM(H11+P11)/S11,0)</f>
        <v>0</v>
      </c>
      <c r="W11" s="155">
        <f>IFERROR(SUM(J11+R11)/S11,)</f>
        <v>0</v>
      </c>
      <c r="X11" s="155">
        <f>IFERROR(SUM(#REF!)/S11,0)</f>
        <v>0</v>
      </c>
      <c r="Y11" s="156">
        <f>IFERROR(SUM(#REF!)/S11,)</f>
        <v>0</v>
      </c>
      <c r="Z11" s="157">
        <f t="shared" si="0"/>
        <v>13.56219512195122</v>
      </c>
      <c r="AA11" s="158">
        <f>IFERROR((D11)/C11,0)</f>
        <v>0.91962970755312434</v>
      </c>
      <c r="AB11" s="158">
        <f>IFERROR((F11/E11),0)</f>
        <v>0.80823680823680821</v>
      </c>
      <c r="AC11" s="158">
        <f>IFERROR((H11/G11),0)</f>
        <v>0</v>
      </c>
      <c r="AD11" s="158">
        <f>IFERROR((J11/I11),0)</f>
        <v>0</v>
      </c>
      <c r="AE11" s="158">
        <f>IFERROR((L11/K11),)</f>
        <v>0.99018232819074337</v>
      </c>
      <c r="AF11" s="158">
        <f>IFERROR((N11/M11),0)</f>
        <v>0.88218793828892006</v>
      </c>
      <c r="AG11" s="158">
        <f>IFERROR((O11/P11),0)</f>
        <v>0</v>
      </c>
      <c r="AH11" s="158">
        <f>IFERROR((R11/Q11),)</f>
        <v>0</v>
      </c>
      <c r="AI11" s="158">
        <f>IFERROR((#REF!/#REF!),)</f>
        <v>0</v>
      </c>
      <c r="AJ11" s="158">
        <f>IFERROR((#REF!/#REF!),0)</f>
        <v>0</v>
      </c>
      <c r="AL11" s="160">
        <f>IFERROR(SUM(D11+H11)/(C11+G11),0)</f>
        <v>0.91962970755312434</v>
      </c>
      <c r="AM11" s="160">
        <f>IFERROR(SUM(F11+J11)/(E11+I11),0)</f>
        <v>0.80823680823680821</v>
      </c>
      <c r="AN11" s="160">
        <f>IFERROR(SUM(L11+P11)/(K11+O11),0)</f>
        <v>0.99018232819074337</v>
      </c>
      <c r="AO11" s="160">
        <f>IFERROR(SUM(N11+R11)/(M11+Q11),0)</f>
        <v>0.88218793828892006</v>
      </c>
    </row>
    <row r="12" spans="1:41" ht="14.25" customHeight="1" x14ac:dyDescent="0.2">
      <c r="A12" s="102" t="s">
        <v>120</v>
      </c>
      <c r="B12" s="161" t="s">
        <v>229</v>
      </c>
      <c r="C12" s="167">
        <v>1415.5</v>
      </c>
      <c r="D12" s="168">
        <v>1229</v>
      </c>
      <c r="E12" s="154">
        <v>1315.84</v>
      </c>
      <c r="F12" s="154">
        <v>1245.75</v>
      </c>
      <c r="G12" s="165">
        <v>0</v>
      </c>
      <c r="H12" s="165">
        <v>0</v>
      </c>
      <c r="I12" s="152">
        <v>94.66</v>
      </c>
      <c r="J12" s="153">
        <v>80.5</v>
      </c>
      <c r="K12" s="168">
        <v>1069.5</v>
      </c>
      <c r="L12" s="168">
        <v>1000.5</v>
      </c>
      <c r="M12" s="154">
        <v>998.09</v>
      </c>
      <c r="N12" s="154">
        <v>1080.67</v>
      </c>
      <c r="O12" s="165">
        <v>0</v>
      </c>
      <c r="P12" s="165">
        <v>0</v>
      </c>
      <c r="Q12" s="153">
        <v>71.41</v>
      </c>
      <c r="R12" s="152">
        <v>11.5</v>
      </c>
      <c r="S12" s="170">
        <v>703</v>
      </c>
      <c r="T12" s="155">
        <f>IFERROR(SUM(D12+L12)/S12,)</f>
        <v>3.1714082503556189</v>
      </c>
      <c r="U12" s="155">
        <f>IFERROR(SUM(F12+N12)/S12,0)</f>
        <v>3.3092745376955905</v>
      </c>
      <c r="V12" s="155">
        <f>IFERROR(SUM(H12+P12)/S12,0)</f>
        <v>0</v>
      </c>
      <c r="W12" s="155">
        <f>IFERROR(SUM(J12+R12)/S12,)</f>
        <v>0.13086770981507823</v>
      </c>
      <c r="X12" s="155">
        <f>IFERROR(SUM(#REF!)/S12,0)</f>
        <v>0</v>
      </c>
      <c r="Y12" s="156">
        <f>IFERROR(SUM(#REF!)/S12,)</f>
        <v>0</v>
      </c>
      <c r="Z12" s="157">
        <f t="shared" si="0"/>
        <v>6.611550497866288</v>
      </c>
      <c r="AA12" s="158">
        <f>IFERROR((D12)/C12,0)</f>
        <v>0.86824443659484285</v>
      </c>
      <c r="AB12" s="158">
        <f>IFERROR((F12/E12),0)</f>
        <v>0.94673364542801564</v>
      </c>
      <c r="AC12" s="158">
        <f>IFERROR((H12/G12),0)</f>
        <v>0</v>
      </c>
      <c r="AD12" s="158">
        <f>IFERROR((J12/I12),0)</f>
        <v>0.85041200084513002</v>
      </c>
      <c r="AE12" s="158">
        <f>IFERROR((L12/K12),)</f>
        <v>0.93548387096774188</v>
      </c>
      <c r="AF12" s="158">
        <f>IFERROR((N12/M12),0)</f>
        <v>1.082738029636606</v>
      </c>
      <c r="AG12" s="158">
        <f>IFERROR((O12/P12),0)</f>
        <v>0</v>
      </c>
      <c r="AH12" s="158">
        <f>IFERROR((R12/Q12),)</f>
        <v>0.16104187088643049</v>
      </c>
      <c r="AI12" s="158">
        <f>IFERROR((#REF!/#REF!),)</f>
        <v>0</v>
      </c>
      <c r="AJ12" s="158">
        <f>IFERROR((#REF!/#REF!),0)</f>
        <v>0</v>
      </c>
      <c r="AL12" s="160">
        <f>IFERROR(SUM(D12+H12)/(C12+G12),0)</f>
        <v>0.86824443659484285</v>
      </c>
      <c r="AM12" s="160">
        <f>IFERROR(SUM(F12+J12)/(E12+I12),0)</f>
        <v>0.94026940801134351</v>
      </c>
      <c r="AN12" s="160">
        <f>IFERROR(SUM(L12+P12)/(K12+O12),0)</f>
        <v>0.93548387096774188</v>
      </c>
      <c r="AO12" s="160">
        <f>IFERROR(SUM(N12+R12)/(M12+Q12),0)</f>
        <v>1.0211968209443667</v>
      </c>
    </row>
    <row r="13" spans="1:41" ht="14.25" customHeight="1" x14ac:dyDescent="0.2">
      <c r="A13" s="102" t="s">
        <v>11</v>
      </c>
      <c r="B13" s="161" t="s">
        <v>227</v>
      </c>
      <c r="C13" s="167">
        <v>1491.5</v>
      </c>
      <c r="D13" s="168">
        <v>1222</v>
      </c>
      <c r="E13" s="154">
        <v>972.3</v>
      </c>
      <c r="F13" s="154">
        <v>987</v>
      </c>
      <c r="G13" s="165">
        <v>0</v>
      </c>
      <c r="H13" s="165">
        <v>4</v>
      </c>
      <c r="I13" s="152">
        <v>84.7</v>
      </c>
      <c r="J13" s="153">
        <v>117</v>
      </c>
      <c r="K13" s="168">
        <v>1426</v>
      </c>
      <c r="L13" s="168">
        <v>1242.5</v>
      </c>
      <c r="M13" s="154">
        <v>631.62</v>
      </c>
      <c r="N13" s="154">
        <v>906.5</v>
      </c>
      <c r="O13" s="165">
        <v>0</v>
      </c>
      <c r="P13" s="165">
        <v>0</v>
      </c>
      <c r="Q13" s="153">
        <v>81.38</v>
      </c>
      <c r="R13" s="152">
        <v>0</v>
      </c>
      <c r="S13" s="170">
        <v>717</v>
      </c>
      <c r="T13" s="155">
        <f>IFERROR(SUM(D13+L13)/S13,)</f>
        <v>3.4372384937238492</v>
      </c>
      <c r="U13" s="155">
        <f>IFERROR(SUM(F13+N13)/S13,0)</f>
        <v>2.6408647140864714</v>
      </c>
      <c r="V13" s="155">
        <f>IFERROR(SUM(H13+P13)/S13,0)</f>
        <v>5.5788005578800556E-3</v>
      </c>
      <c r="W13" s="155">
        <f>IFERROR(SUM(J13+R13)/S13,)</f>
        <v>0.16317991631799164</v>
      </c>
      <c r="X13" s="155">
        <f>IFERROR(SUM(#REF!)/S13,0)</f>
        <v>0</v>
      </c>
      <c r="Y13" s="156">
        <f>IFERROR(SUM(#REF!)/S13,)</f>
        <v>0</v>
      </c>
      <c r="Z13" s="157">
        <f t="shared" si="0"/>
        <v>6.2468619246861925</v>
      </c>
      <c r="AA13" s="158">
        <f>IFERROR((D13)/C13,0)</f>
        <v>0.81930942004693263</v>
      </c>
      <c r="AB13" s="158">
        <f>IFERROR((F13/E13),0)</f>
        <v>1.0151187904967602</v>
      </c>
      <c r="AC13" s="158">
        <f>IFERROR((H13/G13),0)</f>
        <v>0</v>
      </c>
      <c r="AD13" s="158">
        <f>IFERROR((J13/I13),0)</f>
        <v>1.3813459268004722</v>
      </c>
      <c r="AE13" s="158">
        <f>IFERROR((L13/K13),)</f>
        <v>0.87131837307152871</v>
      </c>
      <c r="AF13" s="158">
        <f>IFERROR((N13/M13),0)</f>
        <v>1.4351983787720464</v>
      </c>
      <c r="AG13" s="158">
        <f>IFERROR((O13/P13),0)</f>
        <v>0</v>
      </c>
      <c r="AH13" s="158">
        <f>IFERROR((R13/Q13),)</f>
        <v>0</v>
      </c>
      <c r="AI13" s="158">
        <f>IFERROR((#REF!/#REF!),)</f>
        <v>0</v>
      </c>
      <c r="AJ13" s="158">
        <f>IFERROR((#REF!/#REF!),0)</f>
        <v>0</v>
      </c>
      <c r="AL13" s="160">
        <f>IFERROR(SUM(D13+H13)/(C13+G13),0)</f>
        <v>0.82199128394233989</v>
      </c>
      <c r="AM13" s="160">
        <f>IFERROR(SUM(F13+J13)/(E13+I13),0)</f>
        <v>1.044465468306528</v>
      </c>
      <c r="AN13" s="160">
        <f>IFERROR(SUM(L13+P13)/(K13+O13),0)</f>
        <v>0.87131837307152871</v>
      </c>
      <c r="AO13" s="160">
        <f>IFERROR(SUM(N13+R13)/(M13+Q13),0)</f>
        <v>1.2713884992987377</v>
      </c>
    </row>
    <row r="14" spans="1:41" ht="14.25" customHeight="1" x14ac:dyDescent="0.2">
      <c r="A14" s="102" t="s">
        <v>12</v>
      </c>
      <c r="B14" s="161" t="s">
        <v>230</v>
      </c>
      <c r="C14" s="167">
        <v>1044.1099999999999</v>
      </c>
      <c r="D14" s="168">
        <v>881</v>
      </c>
      <c r="E14" s="154">
        <v>641.96</v>
      </c>
      <c r="F14" s="154">
        <v>791</v>
      </c>
      <c r="G14" s="165">
        <v>31.89</v>
      </c>
      <c r="H14" s="165">
        <v>0</v>
      </c>
      <c r="I14" s="152">
        <v>83.04</v>
      </c>
      <c r="J14" s="153">
        <v>65</v>
      </c>
      <c r="K14" s="169">
        <v>1037.6099999999999</v>
      </c>
      <c r="L14" s="168">
        <v>1081</v>
      </c>
      <c r="M14" s="154">
        <v>629.96</v>
      </c>
      <c r="N14" s="154">
        <v>793.5</v>
      </c>
      <c r="O14" s="165">
        <v>31.89</v>
      </c>
      <c r="P14" s="165">
        <v>0</v>
      </c>
      <c r="Q14" s="153">
        <v>83.04</v>
      </c>
      <c r="R14" s="152">
        <v>0</v>
      </c>
      <c r="S14" s="170">
        <v>223</v>
      </c>
      <c r="T14" s="155">
        <f>IFERROR(SUM(D14+L14)/S14,)</f>
        <v>8.798206278026905</v>
      </c>
      <c r="U14" s="155">
        <f>IFERROR(SUM(F14+N14)/S14,0)</f>
        <v>7.1053811659192823</v>
      </c>
      <c r="V14" s="155">
        <f>IFERROR(SUM(H14+P14)/S14,0)</f>
        <v>0</v>
      </c>
      <c r="W14" s="155">
        <f>IFERROR(SUM(J14+R14)/S14,)</f>
        <v>0.2914798206278027</v>
      </c>
      <c r="X14" s="155">
        <f>IFERROR(SUM(#REF!)/S14,0)</f>
        <v>0</v>
      </c>
      <c r="Y14" s="156">
        <f>IFERROR(SUM(#REF!)/S14,)</f>
        <v>0</v>
      </c>
      <c r="Z14" s="157">
        <f t="shared" si="0"/>
        <v>16.195067264573989</v>
      </c>
      <c r="AA14" s="158">
        <f>IFERROR((D14)/C14,0)</f>
        <v>0.84378082769056906</v>
      </c>
      <c r="AB14" s="158">
        <f>IFERROR((F14/E14),0)</f>
        <v>1.2321639977568695</v>
      </c>
      <c r="AC14" s="158">
        <f>IFERROR((H14/G14),0)</f>
        <v>0</v>
      </c>
      <c r="AD14" s="158">
        <f>IFERROR((J14/I14),0)</f>
        <v>0.78275529865125237</v>
      </c>
      <c r="AE14" s="158">
        <f>IFERROR((L14/K14),)</f>
        <v>1.0418172531105137</v>
      </c>
      <c r="AF14" s="158">
        <f>IFERROR((N14/M14),0)</f>
        <v>1.2596037843672614</v>
      </c>
      <c r="AG14" s="158">
        <f>IFERROR((O14/P14),0)</f>
        <v>0</v>
      </c>
      <c r="AH14" s="158">
        <f>IFERROR((R14/Q14),)</f>
        <v>0</v>
      </c>
      <c r="AI14" s="158">
        <f>IFERROR((#REF!/#REF!),)</f>
        <v>0</v>
      </c>
      <c r="AJ14" s="158">
        <f>IFERROR((#REF!/#REF!),0)</f>
        <v>0</v>
      </c>
      <c r="AL14" s="160">
        <f>IFERROR(SUM(D14+H14)/(C14+G14),0)</f>
        <v>0.81877323420074355</v>
      </c>
      <c r="AM14" s="160">
        <f>IFERROR(SUM(F14+J14)/(E14+I14),0)</f>
        <v>1.1806896551724138</v>
      </c>
      <c r="AN14" s="160">
        <f>IFERROR(SUM(L14+P14)/(K14+O14),0)</f>
        <v>1.010752688172043</v>
      </c>
      <c r="AO14" s="160">
        <f>IFERROR(SUM(N14+R14)/(M14+Q14),0)</f>
        <v>1.1129032258064515</v>
      </c>
    </row>
    <row r="15" spans="1:41" ht="14.25" customHeight="1" x14ac:dyDescent="0.2">
      <c r="A15" s="102" t="s">
        <v>261</v>
      </c>
      <c r="B15" s="161" t="s">
        <v>231</v>
      </c>
      <c r="C15" s="167">
        <v>5628.41</v>
      </c>
      <c r="D15" s="168">
        <v>4734.67</v>
      </c>
      <c r="E15" s="152">
        <v>536.11</v>
      </c>
      <c r="F15" s="152">
        <v>275.5</v>
      </c>
      <c r="G15" s="165">
        <v>155.84</v>
      </c>
      <c r="H15" s="165">
        <v>78</v>
      </c>
      <c r="I15" s="152">
        <v>169.39</v>
      </c>
      <c r="J15" s="153">
        <v>0</v>
      </c>
      <c r="K15" s="169">
        <v>5450.6</v>
      </c>
      <c r="L15" s="168">
        <v>4460.33</v>
      </c>
      <c r="M15" s="152">
        <v>297.25</v>
      </c>
      <c r="N15" s="154">
        <v>253</v>
      </c>
      <c r="O15" s="165">
        <v>149.72999999999999</v>
      </c>
      <c r="P15" s="165">
        <v>57.5</v>
      </c>
      <c r="Q15" s="163">
        <v>162.75</v>
      </c>
      <c r="R15" s="152">
        <v>0</v>
      </c>
      <c r="S15" s="170">
        <v>370</v>
      </c>
      <c r="T15" s="155">
        <f>IFERROR(SUM(D15+L15)/S15,)</f>
        <v>24.851351351351351</v>
      </c>
      <c r="U15" s="155">
        <f>IFERROR(SUM(F15+N15)/S15,0)</f>
        <v>1.4283783783783783</v>
      </c>
      <c r="V15" s="155">
        <f>IFERROR(SUM(H15+P15)/S15,0)</f>
        <v>0.36621621621621619</v>
      </c>
      <c r="W15" s="155">
        <f>IFERROR(SUM(J15+R15)/S15,)</f>
        <v>0</v>
      </c>
      <c r="X15" s="155">
        <f>IFERROR(SUM(#REF!)/S15,0)</f>
        <v>0</v>
      </c>
      <c r="Y15" s="156">
        <f>IFERROR(SUM(#REF!)/S15,)</f>
        <v>0</v>
      </c>
      <c r="Z15" s="157">
        <f t="shared" si="0"/>
        <v>26.645945945945947</v>
      </c>
      <c r="AA15" s="158">
        <f>IFERROR((D15)/C15,0)</f>
        <v>0.84120915142997754</v>
      </c>
      <c r="AB15" s="158">
        <f>IFERROR((F15/E15),0)</f>
        <v>0.51388707541362777</v>
      </c>
      <c r="AC15" s="158">
        <f>IFERROR((H15/G15),0)</f>
        <v>0.50051334702258721</v>
      </c>
      <c r="AD15" s="158">
        <f>IFERROR((J15/I15),0)</f>
        <v>0</v>
      </c>
      <c r="AE15" s="158">
        <f>IFERROR((L15/K15),)</f>
        <v>0.81831908413752608</v>
      </c>
      <c r="AF15" s="158">
        <f>IFERROR((N15/M15),0)</f>
        <v>0.85113540790580322</v>
      </c>
      <c r="AG15" s="158">
        <f>IFERROR((O15/P15),0)</f>
        <v>2.6039999999999996</v>
      </c>
      <c r="AH15" s="158">
        <f>IFERROR((R15/Q15),)</f>
        <v>0</v>
      </c>
      <c r="AI15" s="158">
        <f>IFERROR((#REF!/#REF!),)</f>
        <v>0</v>
      </c>
      <c r="AJ15" s="158">
        <f>IFERROR((#REF!/#REF!),0)</f>
        <v>0</v>
      </c>
      <c r="AL15" s="160">
        <f>IFERROR(SUM(D15+H15)/(C15+G15),0)</f>
        <v>0.83203008168734061</v>
      </c>
      <c r="AM15" s="160">
        <f>IFERROR(SUM(F15+J15)/(E15+I15),0)</f>
        <v>0.39050318922749822</v>
      </c>
      <c r="AN15" s="160">
        <f>IFERROR(SUM(L15+P15)/(K15+O15),0)</f>
        <v>0.80670781900352295</v>
      </c>
      <c r="AO15" s="160">
        <f>IFERROR(SUM(N15+R15)/(M15+Q15),0)</f>
        <v>0.55000000000000004</v>
      </c>
    </row>
    <row r="16" spans="1:41" ht="14.25" customHeight="1" x14ac:dyDescent="0.2">
      <c r="A16" s="102" t="s">
        <v>262</v>
      </c>
      <c r="B16" s="161" t="s">
        <v>232</v>
      </c>
      <c r="C16" s="167">
        <v>5333.25</v>
      </c>
      <c r="D16" s="168">
        <v>4884.75</v>
      </c>
      <c r="E16" s="154">
        <v>1479.5</v>
      </c>
      <c r="F16" s="154">
        <v>1094.25</v>
      </c>
      <c r="G16" s="165">
        <v>0</v>
      </c>
      <c r="H16" s="165">
        <v>0</v>
      </c>
      <c r="I16" s="152">
        <v>0</v>
      </c>
      <c r="J16" s="153">
        <v>0</v>
      </c>
      <c r="K16" s="168">
        <v>4650</v>
      </c>
      <c r="L16" s="168">
        <v>4260.75</v>
      </c>
      <c r="M16" s="154">
        <v>1426</v>
      </c>
      <c r="N16" s="154">
        <v>1117.75</v>
      </c>
      <c r="O16" s="165">
        <v>0</v>
      </c>
      <c r="P16" s="165">
        <v>0</v>
      </c>
      <c r="Q16" s="153">
        <v>0</v>
      </c>
      <c r="R16" s="152">
        <v>0</v>
      </c>
      <c r="S16" s="170">
        <v>953</v>
      </c>
      <c r="T16" s="155">
        <f>IFERROR(SUM(D16+L16)/S16,)</f>
        <v>9.596537250786989</v>
      </c>
      <c r="U16" s="155">
        <f>IFERROR(SUM(F16+N16)/S16,0)</f>
        <v>2.3210912906610703</v>
      </c>
      <c r="V16" s="155">
        <f>IFERROR(SUM(H16+P16)/S16,0)</f>
        <v>0</v>
      </c>
      <c r="W16" s="155">
        <f>IFERROR(SUM(J16+R16)/S16,)</f>
        <v>0</v>
      </c>
      <c r="X16" s="155">
        <f>IFERROR(SUM(#REF!)/S16,0)</f>
        <v>0</v>
      </c>
      <c r="Y16" s="156">
        <f>IFERROR(SUM(#REF!)/S16,)</f>
        <v>0</v>
      </c>
      <c r="Z16" s="157">
        <f t="shared" si="0"/>
        <v>11.91762854144806</v>
      </c>
      <c r="AA16" s="158">
        <f>IFERROR((D16)/C16,0)</f>
        <v>0.91590493601462519</v>
      </c>
      <c r="AB16" s="158">
        <f>IFERROR((F16/E16),0)</f>
        <v>0.73960797566745518</v>
      </c>
      <c r="AC16" s="158">
        <f>IFERROR((H16/G16),0)</f>
        <v>0</v>
      </c>
      <c r="AD16" s="158">
        <f>IFERROR((J16/I16),0)</f>
        <v>0</v>
      </c>
      <c r="AE16" s="158">
        <f>IFERROR((L16/K16),)</f>
        <v>0.91629032258064513</v>
      </c>
      <c r="AF16" s="158">
        <f>IFERROR((N16/M16),0)</f>
        <v>0.78383590462833097</v>
      </c>
      <c r="AG16" s="158">
        <f>IFERROR((O16/P16),0)</f>
        <v>0</v>
      </c>
      <c r="AH16" s="158">
        <f>IFERROR((R16/Q16),)</f>
        <v>0</v>
      </c>
      <c r="AI16" s="158">
        <f>IFERROR((#REF!/#REF!),)</f>
        <v>0</v>
      </c>
      <c r="AJ16" s="158">
        <f>IFERROR((#REF!/#REF!),0)</f>
        <v>0</v>
      </c>
      <c r="AL16" s="160">
        <f>IFERROR(SUM(D16+H16)/(C16+G16),0)</f>
        <v>0.91590493601462519</v>
      </c>
      <c r="AM16" s="160">
        <f>IFERROR(SUM(F16+J16)/(E16+I16),0)</f>
        <v>0.73960797566745518</v>
      </c>
      <c r="AN16" s="160">
        <f>IFERROR(SUM(L16+P16)/(K16+O16),0)</f>
        <v>0.91629032258064513</v>
      </c>
      <c r="AO16" s="160">
        <f>IFERROR(SUM(N16+R16)/(M16+Q16),0)</f>
        <v>0.78383590462833097</v>
      </c>
    </row>
    <row r="17" spans="1:42" ht="14.25" customHeight="1" x14ac:dyDescent="0.2">
      <c r="A17" s="102" t="s">
        <v>14</v>
      </c>
      <c r="B17" s="161" t="s">
        <v>227</v>
      </c>
      <c r="C17" s="167">
        <v>3983.2</v>
      </c>
      <c r="D17" s="168">
        <v>3361</v>
      </c>
      <c r="E17" s="154">
        <v>1429.36</v>
      </c>
      <c r="F17" s="154">
        <v>1116.5</v>
      </c>
      <c r="G17" s="165">
        <v>271.8</v>
      </c>
      <c r="H17" s="165">
        <v>166.5</v>
      </c>
      <c r="I17" s="152">
        <v>90.14</v>
      </c>
      <c r="J17" s="153">
        <v>61</v>
      </c>
      <c r="K17" s="167">
        <v>2824.6170000000002</v>
      </c>
      <c r="L17" s="169">
        <v>2784.5</v>
      </c>
      <c r="M17" s="154">
        <v>1006.86</v>
      </c>
      <c r="N17" s="154">
        <v>1027</v>
      </c>
      <c r="O17" s="165">
        <v>188.38300000000001</v>
      </c>
      <c r="P17" s="165">
        <v>90</v>
      </c>
      <c r="Q17" s="153">
        <v>62.64</v>
      </c>
      <c r="R17" s="152">
        <v>11.5</v>
      </c>
      <c r="S17" s="170">
        <v>675</v>
      </c>
      <c r="T17" s="155">
        <f>IFERROR(SUM(D17+L17)/S17,)</f>
        <v>9.1044444444444448</v>
      </c>
      <c r="U17" s="155">
        <f>IFERROR(SUM(F17+N17)/S17,0)</f>
        <v>3.1755555555555555</v>
      </c>
      <c r="V17" s="155">
        <f>IFERROR(SUM(H17+P17)/S17,0)</f>
        <v>0.38</v>
      </c>
      <c r="W17" s="155">
        <f>IFERROR(SUM(J17+R17)/S17,)</f>
        <v>0.10740740740740741</v>
      </c>
      <c r="X17" s="155">
        <f>IFERROR(SUM(#REF!)/S17,0)</f>
        <v>0</v>
      </c>
      <c r="Y17" s="156">
        <f>IFERROR(SUM(#REF!)/S17,)</f>
        <v>0</v>
      </c>
      <c r="Z17" s="157">
        <f t="shared" si="0"/>
        <v>12.76740740740741</v>
      </c>
      <c r="AA17" s="158">
        <f>IFERROR((D17)/C17,0)</f>
        <v>0.84379393452500506</v>
      </c>
      <c r="AB17" s="158">
        <f>IFERROR((F17/E17),0)</f>
        <v>0.78111882241002972</v>
      </c>
      <c r="AC17" s="158">
        <f>IFERROR((H17/G17),0)</f>
        <v>0.61258278145695366</v>
      </c>
      <c r="AD17" s="158">
        <f>IFERROR((J17/I17),0)</f>
        <v>0.67672509429775907</v>
      </c>
      <c r="AE17" s="158">
        <f>IFERROR((L17/K17),)</f>
        <v>0.98579736651022065</v>
      </c>
      <c r="AF17" s="158">
        <f>IFERROR((N17/M17),0)</f>
        <v>1.0200027809228691</v>
      </c>
      <c r="AG17" s="158">
        <f>IFERROR((O17/P17),0)</f>
        <v>2.0931444444444445</v>
      </c>
      <c r="AH17" s="158">
        <f>IFERROR((R17/Q17),)</f>
        <v>0.18358876117496806</v>
      </c>
      <c r="AI17" s="158">
        <f>IFERROR((#REF!/#REF!),)</f>
        <v>0</v>
      </c>
      <c r="AJ17" s="158">
        <f>IFERROR((#REF!/#REF!),0)</f>
        <v>0</v>
      </c>
      <c r="AL17" s="160">
        <f>IFERROR(SUM(D17+H17)/(C17+G17),0)</f>
        <v>0.82902467685076375</v>
      </c>
      <c r="AM17" s="160">
        <f>IFERROR(SUM(F17+J17)/(E17+I17),0)</f>
        <v>0.77492596248766044</v>
      </c>
      <c r="AN17" s="160">
        <f>IFERROR(SUM(L17+P17)/(K17+O17),0)</f>
        <v>0.95403252572187192</v>
      </c>
      <c r="AO17" s="160">
        <f>IFERROR(SUM(N17+R17)/(M17+Q17),0)</f>
        <v>0.97101449275362317</v>
      </c>
    </row>
    <row r="18" spans="1:42" ht="14.25" customHeight="1" x14ac:dyDescent="0.2">
      <c r="A18" s="102" t="s">
        <v>15</v>
      </c>
      <c r="B18" s="161" t="s">
        <v>227</v>
      </c>
      <c r="C18" s="167">
        <v>1261</v>
      </c>
      <c r="D18" s="168">
        <v>1052.25</v>
      </c>
      <c r="E18" s="154">
        <v>334</v>
      </c>
      <c r="F18" s="154">
        <v>405</v>
      </c>
      <c r="G18" s="165">
        <v>0</v>
      </c>
      <c r="H18" s="165">
        <v>0</v>
      </c>
      <c r="I18" s="152">
        <v>0</v>
      </c>
      <c r="J18" s="153">
        <v>0</v>
      </c>
      <c r="K18" s="168">
        <v>701.5</v>
      </c>
      <c r="L18" s="168">
        <v>704</v>
      </c>
      <c r="M18" s="154">
        <v>713</v>
      </c>
      <c r="N18" s="154">
        <v>724.5</v>
      </c>
      <c r="O18" s="165">
        <v>0</v>
      </c>
      <c r="P18" s="165">
        <v>0</v>
      </c>
      <c r="Q18" s="153">
        <v>0</v>
      </c>
      <c r="R18" s="152">
        <v>0</v>
      </c>
      <c r="S18" s="170">
        <v>515</v>
      </c>
      <c r="T18" s="155">
        <f>IFERROR(SUM(D18+L18)/S18,)</f>
        <v>3.4101941747572817</v>
      </c>
      <c r="U18" s="155">
        <f>IFERROR(SUM(F18+N18)/S18,0)</f>
        <v>2.1932038834951455</v>
      </c>
      <c r="V18" s="155">
        <f>IFERROR(SUM(H18+P18)/S18,0)</f>
        <v>0</v>
      </c>
      <c r="W18" s="155">
        <f>IFERROR(SUM(J18+R18)/S18,)</f>
        <v>0</v>
      </c>
      <c r="X18" s="155">
        <f>IFERROR(SUM(#REF!)/S18,0)</f>
        <v>0</v>
      </c>
      <c r="Y18" s="156">
        <f>IFERROR(SUM(#REF!)/S18,)</f>
        <v>0</v>
      </c>
      <c r="Z18" s="157">
        <f t="shared" si="0"/>
        <v>5.6033980582524272</v>
      </c>
      <c r="AA18" s="158">
        <f>IFERROR((D18)/C18,0)</f>
        <v>0.83445678033306903</v>
      </c>
      <c r="AB18" s="158">
        <f>IFERROR((F18/E18),0)</f>
        <v>1.2125748502994012</v>
      </c>
      <c r="AC18" s="158">
        <f>IFERROR((H18/G18),0)</f>
        <v>0</v>
      </c>
      <c r="AD18" s="158">
        <f>IFERROR((J18/I18),0)</f>
        <v>0</v>
      </c>
      <c r="AE18" s="158">
        <f>IFERROR((L18/K18),)</f>
        <v>1.0035637918745546</v>
      </c>
      <c r="AF18" s="158">
        <f>IFERROR((N18/M18),0)</f>
        <v>1.0161290322580645</v>
      </c>
      <c r="AG18" s="158">
        <f>IFERROR((O18/P18),0)</f>
        <v>0</v>
      </c>
      <c r="AH18" s="158">
        <f>IFERROR((R18/Q18),)</f>
        <v>0</v>
      </c>
      <c r="AI18" s="158">
        <f>IFERROR((#REF!/#REF!),)</f>
        <v>0</v>
      </c>
      <c r="AJ18" s="158">
        <f>IFERROR((#REF!/#REF!),0)</f>
        <v>0</v>
      </c>
      <c r="AL18" s="160">
        <f>IFERROR(SUM(D18+H18)/(C18+G18),0)</f>
        <v>0.83445678033306903</v>
      </c>
      <c r="AM18" s="160">
        <f>IFERROR(SUM(F18+J18)/(E18+I18),0)</f>
        <v>1.2125748502994012</v>
      </c>
      <c r="AN18" s="160">
        <f>IFERROR(SUM(L18+P18)/(K18+O18),0)</f>
        <v>1.0035637918745546</v>
      </c>
      <c r="AO18" s="160">
        <f>IFERROR(SUM(N18+R18)/(M18+Q18),0)</f>
        <v>1.0161290322580645</v>
      </c>
    </row>
    <row r="19" spans="1:42" ht="14.25" customHeight="1" x14ac:dyDescent="0.2">
      <c r="A19" s="102" t="s">
        <v>260</v>
      </c>
      <c r="B19" s="161" t="s">
        <v>224</v>
      </c>
      <c r="C19" s="167">
        <v>1493.75</v>
      </c>
      <c r="D19" s="168">
        <v>1063.48</v>
      </c>
      <c r="E19" s="154">
        <v>1076</v>
      </c>
      <c r="F19" s="154">
        <v>1036</v>
      </c>
      <c r="G19" s="165">
        <v>0</v>
      </c>
      <c r="H19" s="165">
        <v>0</v>
      </c>
      <c r="I19" s="152">
        <v>0</v>
      </c>
      <c r="J19" s="153">
        <v>0</v>
      </c>
      <c r="K19" s="168">
        <v>1426</v>
      </c>
      <c r="L19" s="168">
        <v>1288</v>
      </c>
      <c r="M19" s="154">
        <v>1069.5</v>
      </c>
      <c r="N19" s="154">
        <v>1064</v>
      </c>
      <c r="O19" s="165">
        <v>0</v>
      </c>
      <c r="P19" s="165">
        <v>0</v>
      </c>
      <c r="Q19" s="153">
        <v>0</v>
      </c>
      <c r="R19" s="152">
        <v>0</v>
      </c>
      <c r="S19" s="170">
        <v>736</v>
      </c>
      <c r="T19" s="155">
        <f>IFERROR(SUM(D19+L19)/S19,)</f>
        <v>3.1949456521739132</v>
      </c>
      <c r="U19" s="155">
        <f>IFERROR(SUM(F19+N19)/S19,0)</f>
        <v>2.8532608695652173</v>
      </c>
      <c r="V19" s="155">
        <f>IFERROR(SUM(H19+P19)/S19,0)</f>
        <v>0</v>
      </c>
      <c r="W19" s="155">
        <f>IFERROR(SUM(J19+R19)/S19,)</f>
        <v>0</v>
      </c>
      <c r="X19" s="155">
        <f>IFERROR(SUM(#REF!)/S19,0)</f>
        <v>0</v>
      </c>
      <c r="Y19" s="156">
        <f>IFERROR(SUM(#REF!)/S19,)</f>
        <v>0</v>
      </c>
      <c r="Z19" s="157">
        <f t="shared" si="0"/>
        <v>6.0482065217391305</v>
      </c>
      <c r="AA19" s="158">
        <f>IFERROR((D19)/C19,0)</f>
        <v>0.7119531380753138</v>
      </c>
      <c r="AB19" s="158">
        <f>IFERROR((F19/E19),0)</f>
        <v>0.96282527881040891</v>
      </c>
      <c r="AC19" s="158">
        <f>IFERROR((H19/G19),0)</f>
        <v>0</v>
      </c>
      <c r="AD19" s="158">
        <f>IFERROR((J19/I19),0)</f>
        <v>0</v>
      </c>
      <c r="AE19" s="158">
        <f>IFERROR((L19/K19),)</f>
        <v>0.90322580645161288</v>
      </c>
      <c r="AF19" s="158">
        <f>IFERROR((N19/M19),0)</f>
        <v>0.99485741000467509</v>
      </c>
      <c r="AG19" s="158">
        <f>IFERROR((O19/P19),0)</f>
        <v>0</v>
      </c>
      <c r="AH19" s="158">
        <f>IFERROR((R19/Q19),)</f>
        <v>0</v>
      </c>
      <c r="AI19" s="158">
        <f>IFERROR((#REF!/#REF!),)</f>
        <v>0</v>
      </c>
      <c r="AJ19" s="158">
        <f>IFERROR((#REF!/#REF!),0)</f>
        <v>0</v>
      </c>
      <c r="AL19" s="160">
        <f>IFERROR(SUM(D19+H19)/(C19+G19),0)</f>
        <v>0.7119531380753138</v>
      </c>
      <c r="AM19" s="160">
        <f>IFERROR(SUM(F19+J19)/(E19+I19),0)</f>
        <v>0.96282527881040891</v>
      </c>
      <c r="AN19" s="160">
        <f>IFERROR(SUM(L19+P19)/(K19+O19),0)</f>
        <v>0.90322580645161288</v>
      </c>
      <c r="AO19" s="160">
        <f>IFERROR(SUM(N19+R19)/(M19+Q19),0)</f>
        <v>0.99485741000467509</v>
      </c>
    </row>
    <row r="20" spans="1:42" ht="14.25" customHeight="1" x14ac:dyDescent="0.2">
      <c r="A20" s="102" t="s">
        <v>263</v>
      </c>
      <c r="B20" s="161" t="s">
        <v>233</v>
      </c>
      <c r="C20" s="167">
        <v>2378.75</v>
      </c>
      <c r="D20" s="168">
        <v>2043.92</v>
      </c>
      <c r="E20" s="154">
        <v>412.5</v>
      </c>
      <c r="F20" s="154">
        <v>201.5</v>
      </c>
      <c r="G20" s="165">
        <v>0</v>
      </c>
      <c r="H20" s="165">
        <v>0</v>
      </c>
      <c r="I20" s="152">
        <v>0</v>
      </c>
      <c r="J20" s="153">
        <v>0</v>
      </c>
      <c r="K20" s="168">
        <v>1815.5</v>
      </c>
      <c r="L20" s="168">
        <v>1401.5</v>
      </c>
      <c r="M20" s="154">
        <v>379.5</v>
      </c>
      <c r="N20" s="154">
        <v>552</v>
      </c>
      <c r="O20" s="165">
        <v>0</v>
      </c>
      <c r="P20" s="165">
        <v>0</v>
      </c>
      <c r="Q20" s="153">
        <v>0</v>
      </c>
      <c r="R20" s="152">
        <v>11.5</v>
      </c>
      <c r="S20" s="170">
        <v>0</v>
      </c>
      <c r="T20" s="155">
        <f>IFERROR(SUM(D20+L20)/S20,)</f>
        <v>0</v>
      </c>
      <c r="U20" s="155">
        <f>IFERROR(SUM(F20+N20)/S20,0)</f>
        <v>0</v>
      </c>
      <c r="V20" s="155">
        <f>IFERROR(SUM(H20+P20)/S20,0)</f>
        <v>0</v>
      </c>
      <c r="W20" s="155">
        <f>IFERROR(SUM(J20+R20)/S20,)</f>
        <v>0</v>
      </c>
      <c r="X20" s="155">
        <f>IFERROR(SUM(#REF!)/S20,0)</f>
        <v>0</v>
      </c>
      <c r="Y20" s="156">
        <f>IFERROR(SUM(#REF!)/S20,)</f>
        <v>0</v>
      </c>
      <c r="Z20" s="157">
        <f t="shared" si="0"/>
        <v>0</v>
      </c>
      <c r="AA20" s="158">
        <f>IFERROR((D20)/C20,0)</f>
        <v>0.85924119810825017</v>
      </c>
      <c r="AB20" s="158">
        <f>IFERROR((F20/E20),0)</f>
        <v>0.48848484848484847</v>
      </c>
      <c r="AC20" s="158">
        <f>IFERROR((H20/G20),0)</f>
        <v>0</v>
      </c>
      <c r="AD20" s="158">
        <f>IFERROR((J20/I20),0)</f>
        <v>0</v>
      </c>
      <c r="AE20" s="158">
        <f>IFERROR((L20/K20),)</f>
        <v>0.7719636463784082</v>
      </c>
      <c r="AF20" s="158">
        <f>IFERROR((N20/M20),0)</f>
        <v>1.4545454545454546</v>
      </c>
      <c r="AG20" s="158">
        <f>IFERROR((O20/P20),0)</f>
        <v>0</v>
      </c>
      <c r="AH20" s="158">
        <f>IFERROR((R20/Q20),)</f>
        <v>0</v>
      </c>
      <c r="AI20" s="158">
        <f>IFERROR((#REF!/#REF!),)</f>
        <v>0</v>
      </c>
      <c r="AJ20" s="158">
        <f>IFERROR((#REF!/#REF!),0)</f>
        <v>0</v>
      </c>
      <c r="AL20" s="160">
        <f>IFERROR(SUM(D20+H20)/(C20+G20),0)</f>
        <v>0.85924119810825017</v>
      </c>
      <c r="AM20" s="160">
        <f>IFERROR(SUM(F20+J20)/(E20+I20),0)</f>
        <v>0.48848484848484847</v>
      </c>
      <c r="AN20" s="160">
        <f>IFERROR(SUM(L20+P20)/(K20+O20),0)</f>
        <v>0.7719636463784082</v>
      </c>
      <c r="AO20" s="160">
        <f>IFERROR(SUM(N20+R20)/(M20+Q20),0)</f>
        <v>1.4848484848484849</v>
      </c>
    </row>
    <row r="21" spans="1:42" ht="14.25" customHeight="1" x14ac:dyDescent="0.2">
      <c r="A21" s="102" t="s">
        <v>18</v>
      </c>
      <c r="B21" s="161" t="s">
        <v>234</v>
      </c>
      <c r="C21" s="167">
        <v>1514</v>
      </c>
      <c r="D21" s="168">
        <v>1110.5</v>
      </c>
      <c r="E21" s="154">
        <v>1069.5</v>
      </c>
      <c r="F21" s="154">
        <v>1022</v>
      </c>
      <c r="G21" s="165">
        <v>0</v>
      </c>
      <c r="H21" s="165">
        <v>0</v>
      </c>
      <c r="I21" s="152">
        <v>0</v>
      </c>
      <c r="J21" s="153">
        <v>0</v>
      </c>
      <c r="K21" s="168">
        <v>1426</v>
      </c>
      <c r="L21" s="168">
        <v>1346.5</v>
      </c>
      <c r="M21" s="154">
        <v>713</v>
      </c>
      <c r="N21" s="154">
        <v>825.5</v>
      </c>
      <c r="O21" s="165">
        <v>0</v>
      </c>
      <c r="P21" s="165">
        <v>0</v>
      </c>
      <c r="Q21" s="153">
        <v>0</v>
      </c>
      <c r="R21" s="152">
        <v>0</v>
      </c>
      <c r="S21" s="171">
        <v>804</v>
      </c>
      <c r="T21" s="155">
        <f>IFERROR(SUM(D21+L21)/S21,)</f>
        <v>3.0559701492537314</v>
      </c>
      <c r="U21" s="155">
        <f>IFERROR(SUM(F21+N21)/S21,0)</f>
        <v>2.2978855721393034</v>
      </c>
      <c r="V21" s="155">
        <f>IFERROR(SUM(H21+P21)/S21,0)</f>
        <v>0</v>
      </c>
      <c r="W21" s="155">
        <f>IFERROR(SUM(J21+R21)/S21,)</f>
        <v>0</v>
      </c>
      <c r="X21" s="155">
        <f>IFERROR(SUM(#REF!)/S21,0)</f>
        <v>0</v>
      </c>
      <c r="Y21" s="156">
        <f>IFERROR(SUM(#REF!)/S21,)</f>
        <v>0</v>
      </c>
      <c r="Z21" s="157">
        <f t="shared" si="0"/>
        <v>5.3538557213930353</v>
      </c>
      <c r="AA21" s="158">
        <f>IFERROR((D21)/C21,0)</f>
        <v>0.73348745046235142</v>
      </c>
      <c r="AB21" s="158">
        <f>IFERROR((F21/E21),0)</f>
        <v>0.95558672276764844</v>
      </c>
      <c r="AC21" s="158">
        <f>IFERROR((H21/G21),0)</f>
        <v>0</v>
      </c>
      <c r="AD21" s="158">
        <f>IFERROR((J21/I21),0)</f>
        <v>0</v>
      </c>
      <c r="AE21" s="158">
        <f>IFERROR((L21/K21),)</f>
        <v>0.94424964936886391</v>
      </c>
      <c r="AF21" s="158">
        <f>IFERROR((N21/M21),0)</f>
        <v>1.1577840112201963</v>
      </c>
      <c r="AG21" s="158">
        <f>IFERROR((O21/P21),0)</f>
        <v>0</v>
      </c>
      <c r="AH21" s="158">
        <f>IFERROR((R21/Q21),)</f>
        <v>0</v>
      </c>
      <c r="AI21" s="158">
        <f>IFERROR((#REF!/#REF!),)</f>
        <v>0</v>
      </c>
      <c r="AJ21" s="158">
        <f>IFERROR((#REF!/#REF!),0)</f>
        <v>0</v>
      </c>
      <c r="AL21" s="160">
        <f>IFERROR(SUM(D21+H21)/(C21+G21),0)</f>
        <v>0.73348745046235142</v>
      </c>
      <c r="AM21" s="160">
        <f>IFERROR(SUM(F21+J21)/(E21+I21),0)</f>
        <v>0.95558672276764844</v>
      </c>
      <c r="AN21" s="160">
        <f>IFERROR(SUM(L21+P21)/(K21+O21),0)</f>
        <v>0.94424964936886391</v>
      </c>
      <c r="AO21" s="160">
        <f>IFERROR(SUM(N21+R21)/(M21+Q21),0)</f>
        <v>1.1577840112201963</v>
      </c>
    </row>
    <row r="22" spans="1:42" ht="14.25" customHeight="1" x14ac:dyDescent="0.2">
      <c r="A22" s="102" t="s">
        <v>19</v>
      </c>
      <c r="B22" s="161" t="s">
        <v>235</v>
      </c>
      <c r="C22" s="167">
        <v>249.5</v>
      </c>
      <c r="D22" s="168">
        <v>255.5</v>
      </c>
      <c r="E22" s="154">
        <v>250.75</v>
      </c>
      <c r="F22" s="154">
        <v>112.5</v>
      </c>
      <c r="G22" s="165">
        <v>0</v>
      </c>
      <c r="H22" s="165">
        <v>0</v>
      </c>
      <c r="I22" s="152">
        <v>0</v>
      </c>
      <c r="J22" s="153">
        <v>0</v>
      </c>
      <c r="K22" s="168">
        <v>694.5</v>
      </c>
      <c r="L22" s="168">
        <v>499</v>
      </c>
      <c r="M22" s="154">
        <v>356</v>
      </c>
      <c r="N22" s="154">
        <v>89</v>
      </c>
      <c r="O22" s="165">
        <v>0</v>
      </c>
      <c r="P22" s="165">
        <v>0</v>
      </c>
      <c r="Q22" s="153">
        <v>0</v>
      </c>
      <c r="R22" s="152">
        <v>0</v>
      </c>
      <c r="S22" s="171">
        <v>105</v>
      </c>
      <c r="T22" s="155">
        <f>IFERROR(SUM(D22+L22)/S22,)</f>
        <v>7.1857142857142859</v>
      </c>
      <c r="U22" s="155">
        <f>IFERROR(SUM(F22+N22)/S22,0)</f>
        <v>1.9190476190476191</v>
      </c>
      <c r="V22" s="155">
        <f>IFERROR(SUM(H22+P22)/S22,0)</f>
        <v>0</v>
      </c>
      <c r="W22" s="155">
        <f>IFERROR(SUM(J22+R22)/S22,)</f>
        <v>0</v>
      </c>
      <c r="X22" s="155">
        <f>IFERROR(SUM(#REF!)/S22,0)</f>
        <v>0</v>
      </c>
      <c r="Y22" s="156">
        <f>IFERROR(SUM(#REF!)/S22,)</f>
        <v>0</v>
      </c>
      <c r="Z22" s="157">
        <f t="shared" si="0"/>
        <v>9.1047619047619044</v>
      </c>
      <c r="AA22" s="158">
        <f>IFERROR((D22)/C22,0)</f>
        <v>1.0240480961923848</v>
      </c>
      <c r="AB22" s="158">
        <f>IFERROR((F22/E22),0)</f>
        <v>0.44865403788634095</v>
      </c>
      <c r="AC22" s="158">
        <f>IFERROR((H22/G22),0)</f>
        <v>0</v>
      </c>
      <c r="AD22" s="158">
        <f>IFERROR((J22/I22),0)</f>
        <v>0</v>
      </c>
      <c r="AE22" s="158">
        <f>IFERROR((L22/K22),)</f>
        <v>0.71850251979841617</v>
      </c>
      <c r="AF22" s="158">
        <f>IFERROR((N22/M22),0)</f>
        <v>0.25</v>
      </c>
      <c r="AG22" s="158">
        <f>IFERROR((O22/P22),0)</f>
        <v>0</v>
      </c>
      <c r="AH22" s="158">
        <f>IFERROR((R22/Q22),)</f>
        <v>0</v>
      </c>
      <c r="AI22" s="158">
        <f>IFERROR((#REF!/#REF!),)</f>
        <v>0</v>
      </c>
      <c r="AJ22" s="158">
        <f>IFERROR((#REF!/#REF!),0)</f>
        <v>0</v>
      </c>
      <c r="AL22" s="160">
        <f>IFERROR(SUM(D22+H22)/(C22+G22),0)</f>
        <v>1.0240480961923848</v>
      </c>
      <c r="AM22" s="160">
        <f>IFERROR(SUM(F22+J22)/(E22+I22),0)</f>
        <v>0.44865403788634095</v>
      </c>
      <c r="AN22" s="160">
        <f>IFERROR(SUM(L22+P22)/(K22+O22),0)</f>
        <v>0.71850251979841617</v>
      </c>
      <c r="AO22" s="160">
        <f>IFERROR(SUM(N22+R22)/(M22+Q22),0)</f>
        <v>0.25</v>
      </c>
    </row>
    <row r="23" spans="1:42" ht="14.25" customHeight="1" x14ac:dyDescent="0.2">
      <c r="A23" s="102" t="s">
        <v>52</v>
      </c>
      <c r="B23" s="161" t="s">
        <v>235</v>
      </c>
      <c r="C23" s="167">
        <v>1796.5</v>
      </c>
      <c r="D23" s="168">
        <v>1544.25</v>
      </c>
      <c r="E23" s="154">
        <v>1454</v>
      </c>
      <c r="F23" s="154">
        <v>1371.5</v>
      </c>
      <c r="G23" s="165">
        <v>0</v>
      </c>
      <c r="H23" s="165">
        <v>0</v>
      </c>
      <c r="I23" s="152">
        <v>0</v>
      </c>
      <c r="J23" s="153">
        <v>0</v>
      </c>
      <c r="K23" s="169">
        <v>1426</v>
      </c>
      <c r="L23" s="168">
        <v>1426</v>
      </c>
      <c r="M23" s="154">
        <v>1426</v>
      </c>
      <c r="N23" s="154">
        <v>1414.5</v>
      </c>
      <c r="O23" s="165">
        <v>0</v>
      </c>
      <c r="P23" s="165">
        <v>0</v>
      </c>
      <c r="Q23" s="153">
        <v>0</v>
      </c>
      <c r="R23" s="152">
        <v>0</v>
      </c>
      <c r="S23" s="171">
        <v>792</v>
      </c>
      <c r="T23" s="155">
        <f>IFERROR(SUM(D23+L23)/S23,)</f>
        <v>3.7503156565656566</v>
      </c>
      <c r="U23" s="155">
        <f>IFERROR(SUM(F23+N23)/S23,0)</f>
        <v>3.5176767676767677</v>
      </c>
      <c r="V23" s="155">
        <f>IFERROR(SUM(H23+P23)/S23,0)</f>
        <v>0</v>
      </c>
      <c r="W23" s="155">
        <f>IFERROR(SUM(J23+R23)/S23,)</f>
        <v>0</v>
      </c>
      <c r="X23" s="155">
        <f>IFERROR(SUM(#REF!)/S23,0)</f>
        <v>0</v>
      </c>
      <c r="Y23" s="156">
        <f>IFERROR(SUM(#REF!)/S23,)</f>
        <v>0</v>
      </c>
      <c r="Z23" s="157">
        <f t="shared" si="0"/>
        <v>7.2679924242424239</v>
      </c>
      <c r="AA23" s="158">
        <f>IFERROR((D23)/C23,0)</f>
        <v>0.85958808794878927</v>
      </c>
      <c r="AB23" s="158">
        <f>IFERROR((F23/E23),0)</f>
        <v>0.94325997248968363</v>
      </c>
      <c r="AC23" s="158">
        <f>IFERROR((H23/G23),0)</f>
        <v>0</v>
      </c>
      <c r="AD23" s="158">
        <f>IFERROR((J23/I23),0)</f>
        <v>0</v>
      </c>
      <c r="AE23" s="158">
        <f>IFERROR((L23/K23),)</f>
        <v>1</v>
      </c>
      <c r="AF23" s="158">
        <f>IFERROR((N23/M23),0)</f>
        <v>0.99193548387096775</v>
      </c>
      <c r="AG23" s="158">
        <f>IFERROR((O23/P23),0)</f>
        <v>0</v>
      </c>
      <c r="AH23" s="158">
        <f>IFERROR((R23/Q23),)</f>
        <v>0</v>
      </c>
      <c r="AI23" s="158">
        <f>IFERROR((#REF!/#REF!),)</f>
        <v>0</v>
      </c>
      <c r="AJ23" s="158">
        <f>IFERROR((#REF!/#REF!),0)</f>
        <v>0</v>
      </c>
      <c r="AL23" s="160">
        <f>IFERROR(SUM(D23+H23)/(C23+G23),0)</f>
        <v>0.85958808794878927</v>
      </c>
      <c r="AM23" s="160">
        <f>IFERROR(SUM(F23+J23)/(E23+I23),0)</f>
        <v>0.94325997248968363</v>
      </c>
      <c r="AN23" s="160">
        <f>IFERROR(SUM(L23+P23)/(K23+O23),0)</f>
        <v>1</v>
      </c>
      <c r="AO23" s="160">
        <f>IFERROR(SUM(N23+R23)/(M23+Q23),0)</f>
        <v>0.99193548387096775</v>
      </c>
    </row>
    <row r="24" spans="1:42" ht="14.25" customHeight="1" x14ac:dyDescent="0.2">
      <c r="A24" s="102" t="s">
        <v>20</v>
      </c>
      <c r="B24" s="161" t="s">
        <v>235</v>
      </c>
      <c r="C24" s="167">
        <v>1663.5900000000001</v>
      </c>
      <c r="D24" s="168">
        <v>1580.48</v>
      </c>
      <c r="E24" s="154">
        <v>1428.5</v>
      </c>
      <c r="F24" s="154">
        <v>1290.5</v>
      </c>
      <c r="G24" s="165">
        <v>169.39</v>
      </c>
      <c r="H24" s="165">
        <v>179</v>
      </c>
      <c r="I24" s="152">
        <v>0</v>
      </c>
      <c r="J24" s="153">
        <v>0</v>
      </c>
      <c r="K24" s="169">
        <v>1619.75</v>
      </c>
      <c r="L24" s="168">
        <v>1744.42</v>
      </c>
      <c r="M24" s="154">
        <v>1069.5</v>
      </c>
      <c r="N24" s="154">
        <v>1001.5</v>
      </c>
      <c r="O24" s="165">
        <v>162.75</v>
      </c>
      <c r="P24" s="165">
        <v>92</v>
      </c>
      <c r="Q24" s="153">
        <v>0</v>
      </c>
      <c r="R24" s="152">
        <v>0</v>
      </c>
      <c r="S24" s="171">
        <v>864</v>
      </c>
      <c r="T24" s="155">
        <f>IFERROR(SUM(D24+L24)/S24,)</f>
        <v>3.8482638888888889</v>
      </c>
      <c r="U24" s="155">
        <f>IFERROR(SUM(F24+N24)/S24,0)</f>
        <v>2.6527777777777777</v>
      </c>
      <c r="V24" s="155">
        <f>IFERROR(SUM(H24+P24)/S24,0)</f>
        <v>0.31365740740740738</v>
      </c>
      <c r="W24" s="155">
        <f>IFERROR(SUM(J24+R24)/S24,)</f>
        <v>0</v>
      </c>
      <c r="X24" s="155">
        <f>IFERROR(SUM(#REF!)/S24,0)</f>
        <v>0</v>
      </c>
      <c r="Y24" s="156">
        <f>IFERROR(SUM(#REF!)/S24,)</f>
        <v>0</v>
      </c>
      <c r="Z24" s="157">
        <f t="shared" si="0"/>
        <v>6.814699074074074</v>
      </c>
      <c r="AA24" s="158">
        <f>IFERROR((D24)/C24,0)</f>
        <v>0.95004177712056448</v>
      </c>
      <c r="AB24" s="158">
        <f>IFERROR((F24/E24),0)</f>
        <v>0.90339516975848788</v>
      </c>
      <c r="AC24" s="158">
        <f>IFERROR((H24/G24),0)</f>
        <v>1.056732983056851</v>
      </c>
      <c r="AD24" s="158">
        <f>IFERROR((J24/I24),0)</f>
        <v>0</v>
      </c>
      <c r="AE24" s="158">
        <f>IFERROR((L24/K24),)</f>
        <v>1.0769686680043218</v>
      </c>
      <c r="AF24" s="158">
        <f>IFERROR((N24/M24),0)</f>
        <v>0.93641888733052825</v>
      </c>
      <c r="AG24" s="158">
        <f>IFERROR((O24/P24),0)</f>
        <v>1.7690217391304348</v>
      </c>
      <c r="AH24" s="158">
        <f>IFERROR((R24/Q24),)</f>
        <v>0</v>
      </c>
      <c r="AI24" s="158">
        <f>IFERROR((#REF!/#REF!),)</f>
        <v>0</v>
      </c>
      <c r="AJ24" s="158">
        <f>IFERROR((#REF!/#REF!),0)</f>
        <v>0</v>
      </c>
      <c r="AL24" s="160">
        <f>IFERROR(SUM(D24+H24)/(C24+G24),0)</f>
        <v>0.95990136280810479</v>
      </c>
      <c r="AM24" s="160">
        <f>IFERROR(SUM(F24+J24)/(E24+I24),0)</f>
        <v>0.90339516975848788</v>
      </c>
      <c r="AN24" s="160">
        <f>IFERROR(SUM(L24+P24)/(K24+O24),0)</f>
        <v>1.030249649368864</v>
      </c>
      <c r="AO24" s="160">
        <f>IFERROR(SUM(N24+R24)/(M24+Q24),0)</f>
        <v>0.93641888733052825</v>
      </c>
    </row>
    <row r="25" spans="1:42" ht="14.25" customHeight="1" x14ac:dyDescent="0.2">
      <c r="A25" s="102" t="s">
        <v>21</v>
      </c>
      <c r="B25" s="161" t="s">
        <v>236</v>
      </c>
      <c r="C25" s="167">
        <v>2399.29</v>
      </c>
      <c r="D25" s="168">
        <v>1899.5</v>
      </c>
      <c r="E25" s="154">
        <v>1481.5</v>
      </c>
      <c r="F25" s="154">
        <v>1423</v>
      </c>
      <c r="G25" s="165">
        <v>220.21</v>
      </c>
      <c r="H25" s="165">
        <v>199</v>
      </c>
      <c r="I25" s="152">
        <v>0</v>
      </c>
      <c r="J25" s="153">
        <v>0</v>
      </c>
      <c r="K25" s="168">
        <v>2341.42</v>
      </c>
      <c r="L25" s="168">
        <v>2231.5</v>
      </c>
      <c r="M25" s="154">
        <v>1426</v>
      </c>
      <c r="N25" s="154">
        <v>1400</v>
      </c>
      <c r="O25" s="165">
        <v>211.58</v>
      </c>
      <c r="P25" s="165">
        <v>34.5</v>
      </c>
      <c r="Q25" s="153">
        <v>0</v>
      </c>
      <c r="R25" s="152">
        <v>0</v>
      </c>
      <c r="S25" s="171">
        <v>818</v>
      </c>
      <c r="T25" s="155">
        <f>IFERROR(SUM(D25+L25)/S25,)</f>
        <v>5.0501222493887532</v>
      </c>
      <c r="U25" s="155">
        <f>IFERROR(SUM(F25+N25)/S25,0)</f>
        <v>3.4511002444987775</v>
      </c>
      <c r="V25" s="155">
        <f>IFERROR(SUM(H25+P25)/S25,0)</f>
        <v>0.28545232273838633</v>
      </c>
      <c r="W25" s="155">
        <f>IFERROR(SUM(J25+R25)/S25,)</f>
        <v>0</v>
      </c>
      <c r="X25" s="155">
        <f>IFERROR(SUM(#REF!)/S25,0)</f>
        <v>0</v>
      </c>
      <c r="Y25" s="156">
        <f>IFERROR(SUM(#REF!)/S25,)</f>
        <v>0</v>
      </c>
      <c r="Z25" s="157">
        <f t="shared" si="0"/>
        <v>8.7866748166259168</v>
      </c>
      <c r="AA25" s="158">
        <f>IFERROR((D25)/C25,0)</f>
        <v>0.79169254237711995</v>
      </c>
      <c r="AB25" s="158">
        <f>IFERROR((F25/E25),0)</f>
        <v>0.96051299358758013</v>
      </c>
      <c r="AC25" s="158">
        <f>IFERROR((H25/G25),0)</f>
        <v>0.90368284819036371</v>
      </c>
      <c r="AD25" s="158">
        <f>IFERROR((J25/I25),0)</f>
        <v>0</v>
      </c>
      <c r="AE25" s="158">
        <f>IFERROR((L25/K25),)</f>
        <v>0.95305412954531865</v>
      </c>
      <c r="AF25" s="158">
        <f>IFERROR((N25/M25),0)</f>
        <v>0.98176718092566617</v>
      </c>
      <c r="AG25" s="158">
        <f>IFERROR((O25/P25),0)</f>
        <v>6.1327536231884059</v>
      </c>
      <c r="AH25" s="158">
        <f>IFERROR((R25/Q25),)</f>
        <v>0</v>
      </c>
      <c r="AI25" s="158">
        <f>IFERROR((#REF!/#REF!),)</f>
        <v>0</v>
      </c>
      <c r="AJ25" s="158">
        <f>IFERROR((#REF!/#REF!),0)</f>
        <v>0</v>
      </c>
      <c r="AL25" s="160">
        <f>IFERROR(SUM(D25+H25)/(C25+G25),0)</f>
        <v>0.80110708150410381</v>
      </c>
      <c r="AM25" s="160">
        <f>IFERROR(SUM(F25+J25)/(E25+I25),0)</f>
        <v>0.96051299358758013</v>
      </c>
      <c r="AN25" s="160">
        <f>IFERROR(SUM(L25+P25)/(K25+O25),0)</f>
        <v>0.88758323540932238</v>
      </c>
      <c r="AO25" s="160">
        <f>IFERROR(SUM(N25+R25)/(M25+Q25),0)</f>
        <v>0.98176718092566617</v>
      </c>
    </row>
    <row r="26" spans="1:42" ht="14.25" customHeight="1" x14ac:dyDescent="0.2">
      <c r="A26" s="102" t="s">
        <v>22</v>
      </c>
      <c r="B26" s="161" t="s">
        <v>235</v>
      </c>
      <c r="C26" s="167">
        <v>1426.5</v>
      </c>
      <c r="D26" s="168">
        <v>1350</v>
      </c>
      <c r="E26" s="154">
        <v>1327.5</v>
      </c>
      <c r="F26" s="154">
        <v>1167.5</v>
      </c>
      <c r="G26" s="165">
        <v>0</v>
      </c>
      <c r="H26" s="165">
        <v>0</v>
      </c>
      <c r="I26" s="152">
        <v>0</v>
      </c>
      <c r="J26" s="153">
        <v>0</v>
      </c>
      <c r="K26" s="168">
        <v>1426</v>
      </c>
      <c r="L26" s="168">
        <v>1414.5</v>
      </c>
      <c r="M26" s="154">
        <v>1023.5</v>
      </c>
      <c r="N26" s="154">
        <v>958.5</v>
      </c>
      <c r="O26" s="165">
        <v>0</v>
      </c>
      <c r="P26" s="165">
        <v>0</v>
      </c>
      <c r="Q26" s="153">
        <v>0</v>
      </c>
      <c r="R26" s="152">
        <v>0</v>
      </c>
      <c r="S26" s="171">
        <v>700</v>
      </c>
      <c r="T26" s="155">
        <f>IFERROR(SUM(D26+L26)/S26,)</f>
        <v>3.9492857142857143</v>
      </c>
      <c r="U26" s="155">
        <f>IFERROR(SUM(F26+N26)/S26,0)</f>
        <v>3.0371428571428569</v>
      </c>
      <c r="V26" s="155">
        <f>IFERROR(SUM(H26+P26)/S26,0)</f>
        <v>0</v>
      </c>
      <c r="W26" s="155">
        <f>IFERROR(SUM(J26+R26)/S26,)</f>
        <v>0</v>
      </c>
      <c r="X26" s="155">
        <f>IFERROR(SUM(#REF!)/S26,0)</f>
        <v>0</v>
      </c>
      <c r="Y26" s="156">
        <f>IFERROR(SUM(#REF!)/S26,)</f>
        <v>0</v>
      </c>
      <c r="Z26" s="157">
        <f t="shared" si="0"/>
        <v>6.9864285714285712</v>
      </c>
      <c r="AA26" s="158">
        <f>IFERROR((D26)/C26,0)</f>
        <v>0.94637223974763407</v>
      </c>
      <c r="AB26" s="158">
        <f>IFERROR((F26/E26),0)</f>
        <v>0.87947269303201503</v>
      </c>
      <c r="AC26" s="158">
        <f>IFERROR((H26/G26),0)</f>
        <v>0</v>
      </c>
      <c r="AD26" s="158">
        <f>IFERROR((J26/I26),0)</f>
        <v>0</v>
      </c>
      <c r="AE26" s="158">
        <f>IFERROR((L26/K26),)</f>
        <v>0.99193548387096775</v>
      </c>
      <c r="AF26" s="158">
        <f>IFERROR((N26/M26),0)</f>
        <v>0.93649242794333165</v>
      </c>
      <c r="AG26" s="158">
        <f>IFERROR((O26/P26),0)</f>
        <v>0</v>
      </c>
      <c r="AH26" s="158">
        <f>IFERROR((R26/Q26),)</f>
        <v>0</v>
      </c>
      <c r="AI26" s="158">
        <f>IFERROR((#REF!/#REF!),)</f>
        <v>0</v>
      </c>
      <c r="AJ26" s="158">
        <f>IFERROR((#REF!/#REF!),0)</f>
        <v>0</v>
      </c>
      <c r="AL26" s="160">
        <f>IFERROR(SUM(D26+H26)/(C26+G26),0)</f>
        <v>0.94637223974763407</v>
      </c>
      <c r="AM26" s="160">
        <f>IFERROR(SUM(F26+J26)/(E26+I26),0)</f>
        <v>0.87947269303201503</v>
      </c>
      <c r="AN26" s="160">
        <f>IFERROR(SUM(L26+P26)/(K26+O26),0)</f>
        <v>0.99193548387096775</v>
      </c>
      <c r="AO26" s="160">
        <f>IFERROR(SUM(N26+R26)/(M26+Q26),0)</f>
        <v>0.93649242794333165</v>
      </c>
    </row>
    <row r="27" spans="1:42" ht="14.25" customHeight="1" x14ac:dyDescent="0.2">
      <c r="A27" s="102" t="s">
        <v>23</v>
      </c>
      <c r="B27" s="161" t="s">
        <v>235</v>
      </c>
      <c r="C27" s="168">
        <v>1822.5</v>
      </c>
      <c r="D27" s="168">
        <v>1638.5</v>
      </c>
      <c r="E27" s="152">
        <v>644.74</v>
      </c>
      <c r="F27" s="152">
        <v>614.5</v>
      </c>
      <c r="G27" s="165">
        <v>0</v>
      </c>
      <c r="H27" s="165">
        <v>0</v>
      </c>
      <c r="I27" s="152">
        <v>67.760000000000005</v>
      </c>
      <c r="J27" s="153">
        <v>23.5</v>
      </c>
      <c r="K27" s="168">
        <v>1776.5</v>
      </c>
      <c r="L27" s="168">
        <v>1647.33</v>
      </c>
      <c r="M27" s="154">
        <v>647.9</v>
      </c>
      <c r="N27" s="154">
        <v>736</v>
      </c>
      <c r="O27" s="165">
        <v>0</v>
      </c>
      <c r="P27" s="165">
        <v>0</v>
      </c>
      <c r="Q27" s="153">
        <v>65.099999999999994</v>
      </c>
      <c r="R27" s="152">
        <v>0</v>
      </c>
      <c r="S27" s="171">
        <v>389</v>
      </c>
      <c r="T27" s="155">
        <f>IFERROR(SUM(D27+L27)/S27,)</f>
        <v>8.4468637532133677</v>
      </c>
      <c r="U27" s="155">
        <f>IFERROR(SUM(F27+N27)/S27,0)</f>
        <v>3.4717223650385605</v>
      </c>
      <c r="V27" s="155">
        <f>IFERROR(SUM(H27+P27)/S27,0)</f>
        <v>0</v>
      </c>
      <c r="W27" s="155">
        <f>IFERROR(SUM(J27+R27)/S27,)</f>
        <v>6.0411311053984576E-2</v>
      </c>
      <c r="X27" s="155">
        <f>IFERROR(SUM(#REF!)/S27,0)</f>
        <v>0</v>
      </c>
      <c r="Y27" s="156">
        <f>IFERROR(SUM(#REF!)/S27,)</f>
        <v>0</v>
      </c>
      <c r="Z27" s="157">
        <f t="shared" si="0"/>
        <v>11.978997429305913</v>
      </c>
      <c r="AA27" s="158">
        <f>IFERROR((D27)/C27,0)</f>
        <v>0.89903978052126199</v>
      </c>
      <c r="AB27" s="158">
        <f>IFERROR((F27/E27),0)</f>
        <v>0.9530973725842975</v>
      </c>
      <c r="AC27" s="158">
        <f>IFERROR((H27/G27),0)</f>
        <v>0</v>
      </c>
      <c r="AD27" s="158">
        <f>IFERROR((J27/I27),0)</f>
        <v>0.34681227863046044</v>
      </c>
      <c r="AE27" s="158">
        <f>IFERROR((L27/K27),)</f>
        <v>0.9272896144103574</v>
      </c>
      <c r="AF27" s="158">
        <f>IFERROR((N27/M27),0)</f>
        <v>1.1359777743478932</v>
      </c>
      <c r="AG27" s="158">
        <f>IFERROR((O27/P27),0)</f>
        <v>0</v>
      </c>
      <c r="AH27" s="158">
        <f>IFERROR((R27/Q27),)</f>
        <v>0</v>
      </c>
      <c r="AI27" s="158">
        <f>IFERROR((#REF!/#REF!),)</f>
        <v>0</v>
      </c>
      <c r="AJ27" s="158">
        <f>IFERROR((#REF!/#REF!),0)</f>
        <v>0</v>
      </c>
      <c r="AL27" s="160">
        <f>IFERROR(SUM(D27+H27)/(C27+G27),0)</f>
        <v>0.89903978052126199</v>
      </c>
      <c r="AM27" s="160">
        <f>IFERROR(SUM(F27+J27)/(E27+I27),0)</f>
        <v>0.89543859649122803</v>
      </c>
      <c r="AN27" s="160">
        <f>IFERROR(SUM(L27+P27)/(K27+O27),0)</f>
        <v>0.9272896144103574</v>
      </c>
      <c r="AO27" s="160">
        <f>IFERROR(SUM(N27+R27)/(M27+Q27),0)</f>
        <v>1.032258064516129</v>
      </c>
    </row>
    <row r="28" spans="1:42" ht="14.25" customHeight="1" x14ac:dyDescent="0.2">
      <c r="A28" s="102" t="s">
        <v>25</v>
      </c>
      <c r="B28" s="161" t="s">
        <v>227</v>
      </c>
      <c r="C28" s="167">
        <v>1514.5</v>
      </c>
      <c r="D28" s="168">
        <v>1004.5</v>
      </c>
      <c r="E28" s="154">
        <v>1126</v>
      </c>
      <c r="F28" s="154">
        <v>1003</v>
      </c>
      <c r="G28" s="165">
        <v>0</v>
      </c>
      <c r="H28" s="165">
        <v>7.5</v>
      </c>
      <c r="I28" s="152">
        <v>0</v>
      </c>
      <c r="J28" s="153">
        <v>0</v>
      </c>
      <c r="K28" s="168">
        <v>1422.5</v>
      </c>
      <c r="L28" s="168">
        <v>1263.92</v>
      </c>
      <c r="M28" s="154">
        <v>713</v>
      </c>
      <c r="N28" s="154">
        <v>966</v>
      </c>
      <c r="O28" s="165">
        <v>0</v>
      </c>
      <c r="P28" s="165">
        <v>0</v>
      </c>
      <c r="Q28" s="153">
        <v>0</v>
      </c>
      <c r="R28" s="152">
        <v>0</v>
      </c>
      <c r="S28" s="171">
        <v>707</v>
      </c>
      <c r="T28" s="155">
        <f>IFERROR(SUM(D28+L28)/S28,)</f>
        <v>3.2085148514851487</v>
      </c>
      <c r="U28" s="155">
        <f>IFERROR(SUM(F28+N28)/S28,0)</f>
        <v>2.7850070721357851</v>
      </c>
      <c r="V28" s="155">
        <f>IFERROR(SUM(H28+P28)/S28,0)</f>
        <v>1.0608203677510608E-2</v>
      </c>
      <c r="W28" s="155">
        <f>IFERROR(SUM(J28+R28)/S28,)</f>
        <v>0</v>
      </c>
      <c r="X28" s="155">
        <f>IFERROR(SUM(#REF!)/S28,0)</f>
        <v>0</v>
      </c>
      <c r="Y28" s="156">
        <f>IFERROR(SUM(#REF!)/S28,)</f>
        <v>0</v>
      </c>
      <c r="Z28" s="157">
        <f t="shared" si="0"/>
        <v>6.0041301272984446</v>
      </c>
      <c r="AA28" s="158">
        <f>IFERROR((D28)/C28,0)</f>
        <v>0.66325519973588642</v>
      </c>
      <c r="AB28" s="158">
        <f>IFERROR((F28/E28),0)</f>
        <v>0.89076376554174064</v>
      </c>
      <c r="AC28" s="158">
        <f>IFERROR((H28/G28),0)</f>
        <v>0</v>
      </c>
      <c r="AD28" s="158">
        <f>IFERROR((J28/I28),0)</f>
        <v>0</v>
      </c>
      <c r="AE28" s="158">
        <f>IFERROR((L28/K28),)</f>
        <v>0.88852021089630939</v>
      </c>
      <c r="AF28" s="158">
        <f>IFERROR((N28/M28),0)</f>
        <v>1.3548387096774193</v>
      </c>
      <c r="AG28" s="158">
        <f>IFERROR((O28/P28),0)</f>
        <v>0</v>
      </c>
      <c r="AH28" s="158">
        <f>IFERROR((R28/Q28),)</f>
        <v>0</v>
      </c>
      <c r="AI28" s="158">
        <f>IFERROR((#REF!/#REF!),)</f>
        <v>0</v>
      </c>
      <c r="AJ28" s="158">
        <f>IFERROR((#REF!/#REF!),0)</f>
        <v>0</v>
      </c>
      <c r="AL28" s="160">
        <f>IFERROR(SUM(D28+H28)/(C28+G28),0)</f>
        <v>0.66820732915153513</v>
      </c>
      <c r="AM28" s="160">
        <f>IFERROR(SUM(F28+J28)/(E28+I28),0)</f>
        <v>0.89076376554174064</v>
      </c>
      <c r="AN28" s="160">
        <f>IFERROR(SUM(L28+P28)/(K28+O28),0)</f>
        <v>0.88852021089630939</v>
      </c>
      <c r="AO28" s="160">
        <f>IFERROR(SUM(N28+R28)/(M28+Q28),0)</f>
        <v>1.3548387096774193</v>
      </c>
    </row>
    <row r="29" spans="1:42" ht="14.25" customHeight="1" x14ac:dyDescent="0.2">
      <c r="A29" s="102" t="s">
        <v>26</v>
      </c>
      <c r="B29" s="161" t="s">
        <v>237</v>
      </c>
      <c r="C29" s="167">
        <v>1981.93</v>
      </c>
      <c r="D29" s="168">
        <v>1580.75</v>
      </c>
      <c r="E29" s="154">
        <v>624.46</v>
      </c>
      <c r="F29" s="154">
        <v>598.25</v>
      </c>
      <c r="G29" s="165">
        <v>166.07</v>
      </c>
      <c r="H29" s="165">
        <v>172.5</v>
      </c>
      <c r="I29" s="152">
        <v>83.04</v>
      </c>
      <c r="J29" s="153">
        <v>92</v>
      </c>
      <c r="K29" s="169">
        <v>1972.93</v>
      </c>
      <c r="L29" s="168">
        <v>2109</v>
      </c>
      <c r="M29" s="154">
        <v>629.96</v>
      </c>
      <c r="N29" s="154">
        <v>744.5</v>
      </c>
      <c r="O29" s="165">
        <v>166.07</v>
      </c>
      <c r="P29" s="165">
        <v>23</v>
      </c>
      <c r="Q29" s="153">
        <v>83.04</v>
      </c>
      <c r="R29" s="152">
        <v>0</v>
      </c>
      <c r="S29" s="171">
        <v>628</v>
      </c>
      <c r="T29" s="155">
        <f>IFERROR(SUM(D29+L29)/S29,)</f>
        <v>5.8753980891719744</v>
      </c>
      <c r="U29" s="155">
        <f>IFERROR(SUM(F29+N29)/S29,0)</f>
        <v>2.1381369426751591</v>
      </c>
      <c r="V29" s="155">
        <f>IFERROR(SUM(H29+P29)/S29,0)</f>
        <v>0.31130573248407645</v>
      </c>
      <c r="W29" s="155">
        <f>IFERROR(SUM(J29+R29)/S29,)</f>
        <v>0.1464968152866242</v>
      </c>
      <c r="X29" s="155">
        <f>IFERROR(SUM(#REF!)/S29,0)</f>
        <v>0</v>
      </c>
      <c r="Y29" s="156">
        <f>IFERROR(SUM(#REF!)/S29,)</f>
        <v>0</v>
      </c>
      <c r="Z29" s="157">
        <f t="shared" si="0"/>
        <v>8.4713375796178347</v>
      </c>
      <c r="AA29" s="158">
        <f>IFERROR((D29)/C29,0)</f>
        <v>0.79758114565095639</v>
      </c>
      <c r="AB29" s="158">
        <f>IFERROR((F29/E29),0)</f>
        <v>0.9580277359638727</v>
      </c>
      <c r="AC29" s="158">
        <f>IFERROR((H29/G29),0)</f>
        <v>1.0387186126332271</v>
      </c>
      <c r="AD29" s="158">
        <f>IFERROR((J29/I29),0)</f>
        <v>1.1078998073217725</v>
      </c>
      <c r="AE29" s="158">
        <f>IFERROR((L29/K29),)</f>
        <v>1.0689684884917356</v>
      </c>
      <c r="AF29" s="158">
        <f>IFERROR((N29/M29),0)</f>
        <v>1.1818210680043177</v>
      </c>
      <c r="AG29" s="158">
        <f>IFERROR((O29/P29),0)</f>
        <v>7.2204347826086952</v>
      </c>
      <c r="AH29" s="158">
        <f>IFERROR((R29/Q29),)</f>
        <v>0</v>
      </c>
      <c r="AI29" s="158">
        <f>IFERROR((#REF!/#REF!),)</f>
        <v>0</v>
      </c>
      <c r="AJ29" s="158">
        <f>IFERROR((#REF!/#REF!),0)</f>
        <v>0</v>
      </c>
      <c r="AL29" s="160">
        <f>IFERROR(SUM(D29+H29)/(C29+G29),0)</f>
        <v>0.8162243947858473</v>
      </c>
      <c r="AM29" s="160">
        <f>IFERROR(SUM(F29+J29)/(E29+I29),0)</f>
        <v>0.97561837455830391</v>
      </c>
      <c r="AN29" s="160">
        <f>IFERROR(SUM(L29+P29)/(K29+O29),0)</f>
        <v>0.99672744273024783</v>
      </c>
      <c r="AO29" s="160">
        <f>IFERROR(SUM(N29+R29)/(M29+Q29),0)</f>
        <v>1.0441795231416551</v>
      </c>
    </row>
    <row r="30" spans="1:42" ht="14.25" customHeight="1" x14ac:dyDescent="0.2">
      <c r="A30" s="102" t="s">
        <v>172</v>
      </c>
      <c r="B30" s="162"/>
      <c r="C30" s="167">
        <v>7529.14</v>
      </c>
      <c r="D30" s="168">
        <v>6858.5</v>
      </c>
      <c r="E30" s="154">
        <v>3033.25</v>
      </c>
      <c r="F30" s="159">
        <v>2679.47</v>
      </c>
      <c r="G30" s="165">
        <v>156.11000000000001</v>
      </c>
      <c r="H30" s="166">
        <v>34.5</v>
      </c>
      <c r="I30" s="152">
        <v>0</v>
      </c>
      <c r="J30" s="153">
        <v>0</v>
      </c>
      <c r="K30" s="169">
        <v>8357.9599999999991</v>
      </c>
      <c r="L30" s="168">
        <v>7366.23</v>
      </c>
      <c r="M30" s="154">
        <v>2491.5</v>
      </c>
      <c r="N30" s="154">
        <v>2362.5</v>
      </c>
      <c r="O30" s="166">
        <v>176.04</v>
      </c>
      <c r="P30" s="166">
        <v>23</v>
      </c>
      <c r="Q30" s="153">
        <v>0</v>
      </c>
      <c r="R30" s="152">
        <v>0</v>
      </c>
      <c r="S30" s="171">
        <v>0</v>
      </c>
      <c r="T30" s="155">
        <v>0</v>
      </c>
      <c r="U30" s="155">
        <v>0</v>
      </c>
      <c r="V30" s="155">
        <v>0</v>
      </c>
      <c r="W30" s="155">
        <f>IFERROR(SUM(J30+R30)/S30,)</f>
        <v>0</v>
      </c>
      <c r="X30" s="155">
        <f>IFERROR(SUM(#REF!)/S30,0)</f>
        <v>0</v>
      </c>
      <c r="Y30" s="156">
        <f>IFERROR(SUM(#REF!)/S30,)</f>
        <v>0</v>
      </c>
      <c r="Z30" s="157">
        <v>0</v>
      </c>
      <c r="AA30" s="158">
        <f>IFERROR((D30)/C30,0)</f>
        <v>0.91092741003620592</v>
      </c>
      <c r="AB30" s="158">
        <f>IFERROR((F30/E30),0)</f>
        <v>0.88336602653919061</v>
      </c>
      <c r="AC30" s="158">
        <f>IFERROR((H30/G30),0)</f>
        <v>0.22099801422074178</v>
      </c>
      <c r="AD30" s="158">
        <f>IFERROR((J30/I30),0)</f>
        <v>0</v>
      </c>
      <c r="AE30" s="158">
        <f>IFERROR((L30/K30),)</f>
        <v>0.88134305500385268</v>
      </c>
      <c r="AF30" s="158">
        <f>IFERROR((N30/M30),0)</f>
        <v>0.94822396146899457</v>
      </c>
      <c r="AG30" s="158">
        <f>IFERROR((O30/P30),0)</f>
        <v>7.6539130434782603</v>
      </c>
      <c r="AH30" s="158">
        <f>IFERROR((R30/Q30),)</f>
        <v>0</v>
      </c>
      <c r="AI30" s="158">
        <f>IFERROR((#REF!/#REF!),)</f>
        <v>0</v>
      </c>
      <c r="AJ30" s="158">
        <f>IFERROR((#REF!/#REF!),0)</f>
        <v>0</v>
      </c>
      <c r="AL30" s="160">
        <f>IFERROR(SUM(D30+H30)/(C30+G30),0)</f>
        <v>0.89691291760189973</v>
      </c>
      <c r="AM30" s="160">
        <f>IFERROR(SUM(F30+J30)/(E30+I30),0)</f>
        <v>0.88336602653919061</v>
      </c>
      <c r="AN30" s="160">
        <f>IFERROR(SUM(L30+P30)/(K30+O30),0)</f>
        <v>0.8658577454886337</v>
      </c>
      <c r="AO30" s="160">
        <f>IFERROR(SUM(N30+R30)/(M30+Q30),0)</f>
        <v>0.94822396146899457</v>
      </c>
      <c r="AP30" s="164"/>
    </row>
  </sheetData>
  <mergeCells count="38">
    <mergeCell ref="AC2:AC3"/>
    <mergeCell ref="Z2:Z3"/>
    <mergeCell ref="Y2:Y3"/>
    <mergeCell ref="X2:X3"/>
    <mergeCell ref="V2:V3"/>
    <mergeCell ref="W2:W3"/>
    <mergeCell ref="AL2:AL3"/>
    <mergeCell ref="AO2:AO3"/>
    <mergeCell ref="AN2:AN3"/>
    <mergeCell ref="AM2:AM3"/>
    <mergeCell ref="AD2:AD3"/>
    <mergeCell ref="AL1:AM1"/>
    <mergeCell ref="AN1:AO1"/>
    <mergeCell ref="Q2:R2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AI1:AJ1"/>
    <mergeCell ref="AF2:AF3"/>
    <mergeCell ref="AI2:AI3"/>
    <mergeCell ref="AJ2:AJ3"/>
    <mergeCell ref="S2:S3"/>
    <mergeCell ref="AG2:AG3"/>
    <mergeCell ref="AH2:AH3"/>
    <mergeCell ref="S1:Z1"/>
    <mergeCell ref="AB2:AB3"/>
    <mergeCell ref="AE2:AE3"/>
    <mergeCell ref="AA2:AA3"/>
    <mergeCell ref="T2:T3"/>
    <mergeCell ref="U2:U3"/>
    <mergeCell ref="AE1:AH1"/>
    <mergeCell ref="AA1:AD1"/>
  </mergeCells>
  <conditionalFormatting sqref="Y4:AD30">
    <cfRule type="expression" dxfId="2" priority="1629">
      <formula>$N$435=1</formula>
    </cfRule>
  </conditionalFormatting>
  <conditionalFormatting sqref="AA4:AJ30">
    <cfRule type="cellIs" dxfId="1" priority="3" operator="greaterThan">
      <formula>1</formula>
    </cfRule>
  </conditionalFormatting>
  <conditionalFormatting sqref="AL4:AO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Y4:AE30 L18:L29 M19:M29 J30:N30 J17:M17 J18:J29 K4:M4 Q4:Q14 Q16:Q30 L5:M15 L16 K5:K16 K18:K28 N4:N29 O4:P30 J4:J16 C4:E30 G4:I30 F4:F29 R4:S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4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36" t="s">
        <v>180</v>
      </c>
      <c r="B1" s="136" t="s">
        <v>181</v>
      </c>
      <c r="C1" s="136" t="s">
        <v>182</v>
      </c>
      <c r="D1" s="136" t="s">
        <v>187</v>
      </c>
      <c r="E1" s="136" t="s">
        <v>188</v>
      </c>
      <c r="F1" s="136" t="s">
        <v>189</v>
      </c>
      <c r="G1" s="136" t="s">
        <v>190</v>
      </c>
      <c r="H1" s="136" t="s">
        <v>191</v>
      </c>
      <c r="I1" s="136" t="s">
        <v>192</v>
      </c>
      <c r="J1" s="136" t="s">
        <v>193</v>
      </c>
      <c r="K1" s="136" t="s">
        <v>194</v>
      </c>
      <c r="L1" s="136" t="s">
        <v>195</v>
      </c>
      <c r="M1" s="136" t="s">
        <v>196</v>
      </c>
    </row>
    <row r="2" spans="1:13" x14ac:dyDescent="0.25">
      <c r="A2" s="133" t="s">
        <v>71</v>
      </c>
      <c r="B2" s="133" t="s">
        <v>183</v>
      </c>
      <c r="C2" s="133" t="s">
        <v>183</v>
      </c>
      <c r="D2" s="133" t="s">
        <v>183</v>
      </c>
      <c r="E2" s="133" t="s">
        <v>183</v>
      </c>
      <c r="F2" s="133" t="s">
        <v>183</v>
      </c>
      <c r="G2" s="133" t="s">
        <v>183</v>
      </c>
      <c r="H2" s="133" t="s">
        <v>183</v>
      </c>
      <c r="I2" s="133" t="s">
        <v>183</v>
      </c>
      <c r="J2" s="133" t="s">
        <v>183</v>
      </c>
      <c r="K2" s="133" t="s">
        <v>183</v>
      </c>
      <c r="L2" s="133" t="s">
        <v>183</v>
      </c>
      <c r="M2" s="133" t="s">
        <v>183</v>
      </c>
    </row>
    <row r="3" spans="1:13" x14ac:dyDescent="0.25">
      <c r="A3" s="134" t="s">
        <v>173</v>
      </c>
      <c r="B3" s="137">
        <v>701</v>
      </c>
      <c r="C3" s="137">
        <v>721</v>
      </c>
      <c r="D3" s="137">
        <v>786</v>
      </c>
      <c r="E3" s="137">
        <v>868</v>
      </c>
      <c r="F3" s="137">
        <v>847</v>
      </c>
      <c r="G3" s="137">
        <v>750</v>
      </c>
      <c r="H3" s="137">
        <v>876</v>
      </c>
      <c r="I3" s="137">
        <v>829</v>
      </c>
      <c r="J3" s="137">
        <v>863</v>
      </c>
      <c r="K3" s="137">
        <v>817</v>
      </c>
      <c r="L3" s="137">
        <v>845</v>
      </c>
      <c r="M3" s="137">
        <v>813</v>
      </c>
    </row>
    <row r="4" spans="1:13" x14ac:dyDescent="0.25">
      <c r="A4" s="134" t="s">
        <v>197</v>
      </c>
      <c r="B4" s="137"/>
      <c r="C4" s="137"/>
      <c r="D4" s="137"/>
      <c r="E4" s="137"/>
      <c r="F4" s="137"/>
      <c r="G4" s="137">
        <v>164</v>
      </c>
      <c r="H4" s="137">
        <v>347</v>
      </c>
      <c r="I4" s="137">
        <v>348</v>
      </c>
      <c r="J4" s="137">
        <v>383</v>
      </c>
      <c r="K4" s="137">
        <v>325</v>
      </c>
      <c r="L4" s="137">
        <v>343</v>
      </c>
      <c r="M4" s="137">
        <v>234</v>
      </c>
    </row>
    <row r="5" spans="1:13" x14ac:dyDescent="0.25">
      <c r="A5" s="134" t="s">
        <v>174</v>
      </c>
      <c r="B5" s="137">
        <v>239</v>
      </c>
      <c r="C5" s="137">
        <v>410</v>
      </c>
      <c r="D5" s="137">
        <v>394</v>
      </c>
      <c r="E5" s="137">
        <v>394</v>
      </c>
      <c r="F5" s="137">
        <v>240</v>
      </c>
      <c r="G5" s="137">
        <v>149</v>
      </c>
      <c r="H5" s="137">
        <v>57</v>
      </c>
      <c r="I5" s="137">
        <v>38</v>
      </c>
      <c r="J5" s="137">
        <v>30</v>
      </c>
      <c r="K5" s="137">
        <v>21</v>
      </c>
      <c r="L5" s="137">
        <v>10</v>
      </c>
      <c r="M5" s="137">
        <v>15</v>
      </c>
    </row>
    <row r="6" spans="1:13" x14ac:dyDescent="0.25">
      <c r="A6" s="134" t="s">
        <v>198</v>
      </c>
      <c r="B6" s="137"/>
      <c r="C6" s="137"/>
      <c r="D6" s="137"/>
      <c r="E6" s="137"/>
      <c r="F6" s="137"/>
      <c r="G6" s="137"/>
      <c r="H6" s="137"/>
      <c r="I6" s="137"/>
      <c r="J6" s="137"/>
      <c r="K6" s="137">
        <v>213</v>
      </c>
      <c r="L6" s="137">
        <v>569</v>
      </c>
      <c r="M6" s="137">
        <v>587</v>
      </c>
    </row>
    <row r="7" spans="1:13" x14ac:dyDescent="0.25">
      <c r="A7" s="134" t="s">
        <v>184</v>
      </c>
      <c r="B7" s="137">
        <v>113</v>
      </c>
      <c r="C7" s="137">
        <v>120</v>
      </c>
      <c r="D7" s="137">
        <v>110</v>
      </c>
      <c r="E7" s="137">
        <v>100</v>
      </c>
      <c r="F7" s="137">
        <v>72</v>
      </c>
      <c r="G7" s="137">
        <v>0</v>
      </c>
      <c r="H7" s="137">
        <v>4</v>
      </c>
      <c r="I7" s="137"/>
      <c r="J7" s="137"/>
      <c r="K7" s="137"/>
      <c r="L7" s="137"/>
      <c r="M7" s="137"/>
    </row>
    <row r="8" spans="1:13" x14ac:dyDescent="0.25">
      <c r="A8" s="134" t="s">
        <v>185</v>
      </c>
      <c r="B8" s="137">
        <v>191</v>
      </c>
      <c r="C8" s="137">
        <v>209</v>
      </c>
      <c r="D8" s="137">
        <v>174</v>
      </c>
      <c r="E8" s="137">
        <v>189</v>
      </c>
      <c r="F8" s="137">
        <v>210</v>
      </c>
      <c r="G8" s="137">
        <v>164</v>
      </c>
      <c r="H8" s="137">
        <v>192</v>
      </c>
      <c r="I8" s="137">
        <v>181</v>
      </c>
      <c r="J8" s="137">
        <v>189</v>
      </c>
      <c r="K8" s="137">
        <v>187</v>
      </c>
      <c r="L8" s="137">
        <v>216</v>
      </c>
      <c r="M8" s="137">
        <v>176</v>
      </c>
    </row>
    <row r="9" spans="1:13" x14ac:dyDescent="0.25">
      <c r="A9" s="134" t="s">
        <v>134</v>
      </c>
      <c r="B9" s="137">
        <v>572</v>
      </c>
      <c r="C9" s="137">
        <v>551</v>
      </c>
      <c r="D9" s="137">
        <v>510</v>
      </c>
      <c r="E9" s="137">
        <v>504</v>
      </c>
      <c r="F9" s="137">
        <v>542</v>
      </c>
      <c r="G9" s="137">
        <v>518</v>
      </c>
      <c r="H9" s="137">
        <v>530</v>
      </c>
      <c r="I9" s="137">
        <v>507</v>
      </c>
      <c r="J9" s="137">
        <v>435</v>
      </c>
      <c r="K9" s="137">
        <v>460</v>
      </c>
      <c r="L9" s="137">
        <v>482</v>
      </c>
      <c r="M9" s="137">
        <v>363</v>
      </c>
    </row>
    <row r="10" spans="1:13" x14ac:dyDescent="0.25">
      <c r="A10" s="134" t="s">
        <v>72</v>
      </c>
      <c r="B10" s="137">
        <v>1035</v>
      </c>
      <c r="C10" s="137">
        <v>1081</v>
      </c>
      <c r="D10" s="137">
        <v>1041</v>
      </c>
      <c r="E10" s="137">
        <v>1011</v>
      </c>
      <c r="F10" s="137">
        <v>1030</v>
      </c>
      <c r="G10" s="137">
        <v>939</v>
      </c>
      <c r="H10" s="137">
        <v>1007</v>
      </c>
      <c r="I10" s="137">
        <v>1053</v>
      </c>
      <c r="J10" s="137">
        <v>1086</v>
      </c>
      <c r="K10" s="137">
        <v>1056</v>
      </c>
      <c r="L10" s="137">
        <v>1066</v>
      </c>
      <c r="M10" s="137">
        <v>1044</v>
      </c>
    </row>
    <row r="11" spans="1:13" x14ac:dyDescent="0.25">
      <c r="A11" s="134" t="s">
        <v>175</v>
      </c>
      <c r="B11" s="137">
        <v>22</v>
      </c>
      <c r="C11" s="137">
        <v>112</v>
      </c>
      <c r="D11" s="137">
        <v>35</v>
      </c>
      <c r="E11" s="137">
        <v>37</v>
      </c>
      <c r="F11" s="137">
        <v>18</v>
      </c>
      <c r="G11" s="137"/>
      <c r="H11" s="137">
        <v>1</v>
      </c>
      <c r="I11" s="137"/>
      <c r="J11" s="137"/>
      <c r="K11" s="137"/>
      <c r="L11" s="137"/>
      <c r="M11" s="137"/>
    </row>
    <row r="12" spans="1:13" x14ac:dyDescent="0.25">
      <c r="A12" s="134" t="s">
        <v>73</v>
      </c>
      <c r="B12" s="137">
        <v>217</v>
      </c>
      <c r="C12" s="137">
        <v>228</v>
      </c>
      <c r="D12" s="137">
        <v>226</v>
      </c>
      <c r="E12" s="137">
        <v>218</v>
      </c>
      <c r="F12" s="137">
        <v>250</v>
      </c>
      <c r="G12" s="137">
        <v>214</v>
      </c>
      <c r="H12" s="137">
        <v>236</v>
      </c>
      <c r="I12" s="137">
        <v>216</v>
      </c>
      <c r="J12" s="137">
        <v>231</v>
      </c>
      <c r="K12" s="137">
        <v>209</v>
      </c>
      <c r="L12" s="137">
        <v>223</v>
      </c>
      <c r="M12" s="137">
        <v>208</v>
      </c>
    </row>
    <row r="13" spans="1:13" x14ac:dyDescent="0.25">
      <c r="A13" s="134" t="s">
        <v>74</v>
      </c>
      <c r="B13" s="137">
        <v>615</v>
      </c>
      <c r="C13" s="137">
        <v>622</v>
      </c>
      <c r="D13" s="137">
        <v>608</v>
      </c>
      <c r="E13" s="137">
        <v>620</v>
      </c>
      <c r="F13" s="137">
        <v>621</v>
      </c>
      <c r="G13" s="137">
        <v>573</v>
      </c>
      <c r="H13" s="137">
        <v>644</v>
      </c>
      <c r="I13" s="137">
        <v>606</v>
      </c>
      <c r="J13" s="137">
        <v>594</v>
      </c>
      <c r="K13" s="137">
        <v>595</v>
      </c>
      <c r="L13" s="137">
        <v>594</v>
      </c>
      <c r="M13" s="137">
        <v>497</v>
      </c>
    </row>
    <row r="14" spans="1:13" x14ac:dyDescent="0.25">
      <c r="A14" s="134" t="s">
        <v>75</v>
      </c>
      <c r="B14" s="137">
        <v>567</v>
      </c>
      <c r="C14" s="137">
        <v>646</v>
      </c>
      <c r="D14" s="137">
        <v>651</v>
      </c>
      <c r="E14" s="137">
        <v>648</v>
      </c>
      <c r="F14" s="137">
        <v>636</v>
      </c>
      <c r="G14" s="137">
        <v>523</v>
      </c>
      <c r="H14" s="137">
        <v>557</v>
      </c>
      <c r="I14" s="137">
        <v>543</v>
      </c>
      <c r="J14" s="137">
        <v>675</v>
      </c>
      <c r="K14" s="137">
        <v>627</v>
      </c>
      <c r="L14" s="137">
        <v>598</v>
      </c>
      <c r="M14" s="137">
        <v>587</v>
      </c>
    </row>
    <row r="15" spans="1:13" x14ac:dyDescent="0.25">
      <c r="A15" s="134" t="s">
        <v>176</v>
      </c>
      <c r="B15" s="137">
        <v>441</v>
      </c>
      <c r="C15" s="137">
        <v>429</v>
      </c>
      <c r="D15" s="137">
        <v>510</v>
      </c>
      <c r="E15" s="137">
        <v>632</v>
      </c>
      <c r="F15" s="137">
        <v>408</v>
      </c>
      <c r="G15" s="137">
        <v>410</v>
      </c>
      <c r="H15" s="137">
        <v>470</v>
      </c>
      <c r="I15" s="137">
        <v>389</v>
      </c>
      <c r="J15" s="137">
        <v>457</v>
      </c>
      <c r="K15" s="137">
        <v>331</v>
      </c>
      <c r="L15" s="137">
        <v>350</v>
      </c>
      <c r="M15" s="137">
        <v>299</v>
      </c>
    </row>
    <row r="16" spans="1:13" x14ac:dyDescent="0.25">
      <c r="A16" s="134" t="s">
        <v>77</v>
      </c>
      <c r="B16" s="137">
        <v>765</v>
      </c>
      <c r="C16" s="137">
        <v>790</v>
      </c>
      <c r="D16" s="137">
        <v>759</v>
      </c>
      <c r="E16" s="137">
        <v>775</v>
      </c>
      <c r="F16" s="137">
        <v>793</v>
      </c>
      <c r="G16" s="137">
        <v>662</v>
      </c>
      <c r="H16" s="137">
        <v>777</v>
      </c>
      <c r="I16" s="137">
        <v>748</v>
      </c>
      <c r="J16" s="137">
        <v>799</v>
      </c>
      <c r="K16" s="137">
        <v>770</v>
      </c>
      <c r="L16" s="137">
        <v>794</v>
      </c>
      <c r="M16" s="137">
        <v>793</v>
      </c>
    </row>
    <row r="17" spans="1:13" x14ac:dyDescent="0.25">
      <c r="A17" s="134" t="s">
        <v>199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>
        <v>0</v>
      </c>
      <c r="L17" s="137">
        <v>1</v>
      </c>
      <c r="M17" s="137">
        <v>0</v>
      </c>
    </row>
    <row r="18" spans="1:13" x14ac:dyDescent="0.25">
      <c r="A18" s="134" t="s">
        <v>200</v>
      </c>
      <c r="B18" s="137">
        <v>234</v>
      </c>
      <c r="C18" s="137">
        <v>240</v>
      </c>
      <c r="D18" s="137">
        <v>185</v>
      </c>
      <c r="E18" s="137">
        <v>243</v>
      </c>
      <c r="F18" s="137">
        <v>226</v>
      </c>
      <c r="G18" s="137">
        <v>206</v>
      </c>
      <c r="H18" s="137">
        <v>261</v>
      </c>
      <c r="I18" s="137">
        <v>195</v>
      </c>
      <c r="J18" s="137">
        <v>214</v>
      </c>
      <c r="K18" s="137">
        <v>234</v>
      </c>
      <c r="L18" s="137">
        <v>209</v>
      </c>
      <c r="M18" s="137">
        <v>166</v>
      </c>
    </row>
    <row r="19" spans="1:13" x14ac:dyDescent="0.25">
      <c r="A19" s="134" t="s">
        <v>201</v>
      </c>
      <c r="B19" s="137">
        <v>149</v>
      </c>
      <c r="C19" s="137">
        <v>182</v>
      </c>
      <c r="D19" s="137">
        <v>159</v>
      </c>
      <c r="E19" s="137">
        <v>185</v>
      </c>
      <c r="F19" s="137">
        <v>172</v>
      </c>
      <c r="G19" s="137">
        <v>164</v>
      </c>
      <c r="H19" s="137">
        <v>188</v>
      </c>
      <c r="I19" s="137">
        <v>167</v>
      </c>
      <c r="J19" s="137">
        <v>147</v>
      </c>
      <c r="K19" s="137">
        <v>176</v>
      </c>
      <c r="L19" s="137">
        <v>156</v>
      </c>
      <c r="M19" s="137">
        <v>172</v>
      </c>
    </row>
    <row r="20" spans="1:13" x14ac:dyDescent="0.25">
      <c r="A20" s="134" t="s">
        <v>78</v>
      </c>
      <c r="B20" s="137"/>
      <c r="C20" s="137">
        <v>0</v>
      </c>
      <c r="D20" s="137">
        <v>0</v>
      </c>
      <c r="E20" s="137">
        <v>0</v>
      </c>
      <c r="F20" s="137">
        <v>0</v>
      </c>
      <c r="G20" s="137">
        <v>0</v>
      </c>
      <c r="H20" s="137">
        <v>0</v>
      </c>
      <c r="I20" s="137">
        <v>0</v>
      </c>
      <c r="J20" s="137">
        <v>12</v>
      </c>
      <c r="K20" s="137">
        <v>0</v>
      </c>
      <c r="L20" s="137">
        <v>0</v>
      </c>
      <c r="M20" s="137">
        <v>0</v>
      </c>
    </row>
    <row r="21" spans="1:13" x14ac:dyDescent="0.25">
      <c r="A21" s="134" t="s">
        <v>177</v>
      </c>
      <c r="B21" s="137">
        <v>637</v>
      </c>
      <c r="C21" s="137">
        <v>573</v>
      </c>
      <c r="D21" s="137">
        <v>588</v>
      </c>
      <c r="E21" s="137">
        <v>618</v>
      </c>
      <c r="F21" s="137">
        <v>767</v>
      </c>
      <c r="G21" s="137">
        <v>644</v>
      </c>
      <c r="H21" s="137">
        <v>577</v>
      </c>
      <c r="I21" s="137">
        <v>580</v>
      </c>
      <c r="J21" s="137">
        <v>721</v>
      </c>
      <c r="K21" s="137">
        <v>706</v>
      </c>
      <c r="L21" s="137">
        <v>733</v>
      </c>
      <c r="M21" s="137">
        <v>710</v>
      </c>
    </row>
    <row r="22" spans="1:13" x14ac:dyDescent="0.25">
      <c r="A22" s="134" t="s">
        <v>80</v>
      </c>
      <c r="B22" s="137">
        <v>649</v>
      </c>
      <c r="C22" s="137">
        <v>607</v>
      </c>
      <c r="D22" s="137">
        <v>577</v>
      </c>
      <c r="E22" s="137">
        <v>551</v>
      </c>
      <c r="F22" s="137">
        <v>723</v>
      </c>
      <c r="G22" s="137">
        <v>661</v>
      </c>
      <c r="H22" s="137">
        <v>588</v>
      </c>
      <c r="I22" s="137">
        <v>570</v>
      </c>
      <c r="J22" s="137">
        <v>722</v>
      </c>
      <c r="K22" s="137">
        <v>710</v>
      </c>
      <c r="L22" s="137">
        <v>720</v>
      </c>
      <c r="M22" s="137">
        <v>722</v>
      </c>
    </row>
    <row r="23" spans="1:13" x14ac:dyDescent="0.25">
      <c r="A23" s="134" t="s">
        <v>81</v>
      </c>
      <c r="B23" s="137">
        <v>501</v>
      </c>
      <c r="C23" s="137">
        <v>516</v>
      </c>
      <c r="D23" s="137">
        <v>495</v>
      </c>
      <c r="E23" s="137">
        <v>508</v>
      </c>
      <c r="F23" s="137">
        <v>517</v>
      </c>
      <c r="G23" s="137">
        <v>469</v>
      </c>
      <c r="H23" s="137">
        <v>520</v>
      </c>
      <c r="I23" s="137">
        <v>505</v>
      </c>
      <c r="J23" s="137">
        <v>495</v>
      </c>
      <c r="K23" s="137">
        <v>483</v>
      </c>
      <c r="L23" s="137">
        <v>509</v>
      </c>
      <c r="M23" s="137">
        <v>507</v>
      </c>
    </row>
    <row r="24" spans="1:13" x14ac:dyDescent="0.25">
      <c r="A24" s="134" t="s">
        <v>94</v>
      </c>
      <c r="B24" s="137">
        <v>282</v>
      </c>
      <c r="C24" s="137">
        <v>307</v>
      </c>
      <c r="D24" s="137">
        <v>283</v>
      </c>
      <c r="E24" s="137">
        <v>307</v>
      </c>
      <c r="F24" s="137">
        <v>287</v>
      </c>
      <c r="G24" s="137">
        <v>286</v>
      </c>
      <c r="H24" s="137">
        <v>304</v>
      </c>
      <c r="I24" s="137">
        <v>259</v>
      </c>
      <c r="J24" s="137">
        <v>293</v>
      </c>
      <c r="K24" s="137">
        <v>299</v>
      </c>
      <c r="L24" s="137">
        <v>269</v>
      </c>
      <c r="M24" s="137">
        <v>247</v>
      </c>
    </row>
    <row r="25" spans="1:13" x14ac:dyDescent="0.25">
      <c r="A25" s="134" t="s">
        <v>27</v>
      </c>
      <c r="B25" s="137">
        <v>743</v>
      </c>
      <c r="C25" s="137">
        <v>727</v>
      </c>
      <c r="D25" s="137">
        <v>738</v>
      </c>
      <c r="E25" s="137">
        <v>693</v>
      </c>
      <c r="F25" s="137">
        <v>775</v>
      </c>
      <c r="G25" s="137">
        <v>703</v>
      </c>
      <c r="H25" s="137">
        <v>778</v>
      </c>
      <c r="I25" s="137">
        <v>751</v>
      </c>
      <c r="J25" s="137">
        <v>714</v>
      </c>
      <c r="K25" s="137">
        <v>710</v>
      </c>
      <c r="L25" s="137">
        <v>759</v>
      </c>
      <c r="M25" s="137">
        <v>799</v>
      </c>
    </row>
    <row r="26" spans="1:13" x14ac:dyDescent="0.25">
      <c r="A26" s="134" t="s">
        <v>82</v>
      </c>
      <c r="B26" s="137">
        <v>669</v>
      </c>
      <c r="C26" s="137">
        <v>718</v>
      </c>
      <c r="D26" s="137">
        <v>626</v>
      </c>
      <c r="E26" s="137">
        <v>682</v>
      </c>
      <c r="F26" s="137">
        <v>647</v>
      </c>
      <c r="G26" s="137">
        <v>603</v>
      </c>
      <c r="H26" s="137">
        <v>693</v>
      </c>
      <c r="I26" s="137">
        <v>677</v>
      </c>
      <c r="J26" s="137">
        <v>676</v>
      </c>
      <c r="K26" s="137">
        <v>631</v>
      </c>
      <c r="L26" s="137">
        <v>609</v>
      </c>
      <c r="M26" s="137">
        <v>577</v>
      </c>
    </row>
    <row r="27" spans="1:13" x14ac:dyDescent="0.25">
      <c r="A27" s="134" t="s">
        <v>135</v>
      </c>
      <c r="B27" s="137">
        <v>801</v>
      </c>
      <c r="C27" s="137">
        <v>806</v>
      </c>
      <c r="D27" s="137">
        <v>790</v>
      </c>
      <c r="E27" s="137">
        <v>782</v>
      </c>
      <c r="F27" s="137">
        <v>815</v>
      </c>
      <c r="G27" s="137">
        <v>653</v>
      </c>
      <c r="H27" s="137">
        <v>781</v>
      </c>
      <c r="I27" s="137">
        <v>763</v>
      </c>
      <c r="J27" s="137">
        <v>348</v>
      </c>
      <c r="K27" s="137">
        <v>745</v>
      </c>
      <c r="L27" s="137">
        <v>555</v>
      </c>
      <c r="M27" s="137">
        <v>582</v>
      </c>
    </row>
    <row r="28" spans="1:13" x14ac:dyDescent="0.25">
      <c r="A28" s="134" t="s">
        <v>84</v>
      </c>
      <c r="B28" s="137">
        <v>522</v>
      </c>
      <c r="C28" s="137">
        <v>559</v>
      </c>
      <c r="D28" s="137">
        <v>512</v>
      </c>
      <c r="E28" s="137">
        <v>501</v>
      </c>
      <c r="F28" s="137">
        <v>528</v>
      </c>
      <c r="G28" s="137">
        <v>473</v>
      </c>
      <c r="H28" s="137">
        <v>538</v>
      </c>
      <c r="I28" s="137">
        <v>536</v>
      </c>
      <c r="J28" s="137">
        <v>539</v>
      </c>
      <c r="K28" s="137">
        <v>513</v>
      </c>
      <c r="L28" s="137">
        <v>525</v>
      </c>
      <c r="M28" s="137">
        <v>497</v>
      </c>
    </row>
    <row r="29" spans="1:13" x14ac:dyDescent="0.25">
      <c r="A29" s="134" t="s">
        <v>178</v>
      </c>
      <c r="B29" s="137">
        <v>217</v>
      </c>
      <c r="C29" s="137">
        <v>241</v>
      </c>
      <c r="D29" s="137">
        <v>238</v>
      </c>
      <c r="E29" s="137">
        <v>229</v>
      </c>
      <c r="F29" s="137">
        <v>245</v>
      </c>
      <c r="G29" s="137">
        <v>206</v>
      </c>
      <c r="H29" s="137">
        <v>243</v>
      </c>
      <c r="I29" s="137">
        <v>222</v>
      </c>
      <c r="J29" s="137">
        <v>199</v>
      </c>
      <c r="K29" s="137">
        <v>83</v>
      </c>
      <c r="L29" s="137"/>
      <c r="M29" s="137"/>
    </row>
    <row r="30" spans="1:13" x14ac:dyDescent="0.25">
      <c r="A30" s="134" t="s">
        <v>136</v>
      </c>
      <c r="B30" s="137">
        <v>582</v>
      </c>
      <c r="C30" s="137">
        <v>591</v>
      </c>
      <c r="D30" s="137">
        <v>561</v>
      </c>
      <c r="E30" s="137">
        <v>573</v>
      </c>
      <c r="F30" s="137">
        <v>572</v>
      </c>
      <c r="G30" s="137">
        <v>543</v>
      </c>
      <c r="H30" s="137">
        <v>588</v>
      </c>
      <c r="I30" s="137">
        <v>564</v>
      </c>
      <c r="J30" s="137">
        <v>578</v>
      </c>
      <c r="K30" s="137">
        <v>550</v>
      </c>
      <c r="L30" s="137">
        <v>550</v>
      </c>
      <c r="M30" s="137">
        <v>502</v>
      </c>
    </row>
    <row r="31" spans="1:13" x14ac:dyDescent="0.25">
      <c r="A31" s="134" t="s">
        <v>202</v>
      </c>
      <c r="B31" s="137">
        <v>50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13" x14ac:dyDescent="0.25">
      <c r="A32" s="134" t="s">
        <v>203</v>
      </c>
      <c r="B32" s="137">
        <v>148</v>
      </c>
      <c r="C32" s="137">
        <v>208</v>
      </c>
      <c r="D32" s="137">
        <v>182</v>
      </c>
      <c r="E32" s="137">
        <v>206</v>
      </c>
      <c r="F32" s="137">
        <v>200</v>
      </c>
      <c r="G32" s="137">
        <v>175</v>
      </c>
      <c r="H32" s="137">
        <v>209</v>
      </c>
      <c r="I32" s="137">
        <v>178</v>
      </c>
      <c r="J32" s="137">
        <v>172</v>
      </c>
      <c r="K32" s="137">
        <v>168</v>
      </c>
      <c r="L32" s="137">
        <v>177</v>
      </c>
      <c r="M32" s="137">
        <v>194</v>
      </c>
    </row>
    <row r="33" spans="1:13" x14ac:dyDescent="0.25">
      <c r="A33" s="134" t="s">
        <v>86</v>
      </c>
      <c r="B33" s="137">
        <v>804</v>
      </c>
      <c r="C33" s="137">
        <v>803</v>
      </c>
      <c r="D33" s="137">
        <v>803</v>
      </c>
      <c r="E33" s="137">
        <v>789</v>
      </c>
      <c r="F33" s="137">
        <v>843</v>
      </c>
      <c r="G33" s="137">
        <v>792</v>
      </c>
      <c r="H33" s="137">
        <v>833</v>
      </c>
      <c r="I33" s="137">
        <v>786</v>
      </c>
      <c r="J33" s="137">
        <v>828</v>
      </c>
      <c r="K33" s="137">
        <v>816</v>
      </c>
      <c r="L33" s="137">
        <v>826</v>
      </c>
      <c r="M33" s="137">
        <v>820</v>
      </c>
    </row>
    <row r="34" spans="1:13" x14ac:dyDescent="0.25">
      <c r="A34" s="134" t="s">
        <v>204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>
        <v>154</v>
      </c>
      <c r="L34" s="137">
        <v>162</v>
      </c>
      <c r="M34" s="137">
        <v>197</v>
      </c>
    </row>
    <row r="35" spans="1:13" x14ac:dyDescent="0.25">
      <c r="A35" s="134" t="s">
        <v>87</v>
      </c>
      <c r="B35" s="137">
        <v>320</v>
      </c>
      <c r="C35" s="137">
        <v>533</v>
      </c>
      <c r="D35" s="137">
        <v>358</v>
      </c>
      <c r="E35" s="137">
        <v>407</v>
      </c>
      <c r="F35" s="137">
        <v>574</v>
      </c>
      <c r="G35" s="137">
        <v>513</v>
      </c>
      <c r="H35" s="137">
        <v>408</v>
      </c>
      <c r="I35" s="137">
        <v>206</v>
      </c>
      <c r="J35" s="137">
        <v>535</v>
      </c>
      <c r="K35" s="137">
        <v>0</v>
      </c>
      <c r="L35" s="137"/>
      <c r="M35" s="137"/>
    </row>
    <row r="36" spans="1:13" x14ac:dyDescent="0.25">
      <c r="A36" s="134" t="s">
        <v>123</v>
      </c>
      <c r="B36" s="137">
        <v>773</v>
      </c>
      <c r="C36" s="137">
        <v>765</v>
      </c>
      <c r="D36" s="137">
        <v>587</v>
      </c>
      <c r="E36" s="137">
        <v>627</v>
      </c>
      <c r="F36" s="137">
        <v>749</v>
      </c>
      <c r="G36" s="137">
        <v>707</v>
      </c>
      <c r="H36" s="137">
        <v>836</v>
      </c>
      <c r="I36" s="137">
        <v>822</v>
      </c>
      <c r="J36" s="137">
        <v>851</v>
      </c>
      <c r="K36" s="137">
        <v>816</v>
      </c>
      <c r="L36" s="137">
        <v>835</v>
      </c>
      <c r="M36" s="137">
        <v>834</v>
      </c>
    </row>
    <row r="37" spans="1:13" x14ac:dyDescent="0.25">
      <c r="A37" s="134" t="s">
        <v>205</v>
      </c>
      <c r="B37" s="137">
        <v>0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</row>
    <row r="38" spans="1:13" x14ac:dyDescent="0.25">
      <c r="A38" s="134" t="s">
        <v>37</v>
      </c>
      <c r="B38" s="137">
        <v>878</v>
      </c>
      <c r="C38" s="137">
        <v>890</v>
      </c>
      <c r="D38" s="137">
        <v>858</v>
      </c>
      <c r="E38" s="137">
        <v>871</v>
      </c>
      <c r="F38" s="137">
        <v>907</v>
      </c>
      <c r="G38" s="137">
        <v>814</v>
      </c>
      <c r="H38" s="137">
        <v>898</v>
      </c>
      <c r="I38" s="137">
        <v>872</v>
      </c>
      <c r="J38" s="137">
        <v>879</v>
      </c>
      <c r="K38" s="137">
        <v>853</v>
      </c>
      <c r="L38" s="137">
        <v>864</v>
      </c>
      <c r="M38" s="137">
        <v>841</v>
      </c>
    </row>
    <row r="39" spans="1:13" x14ac:dyDescent="0.25">
      <c r="A39" s="134" t="s">
        <v>88</v>
      </c>
      <c r="B39" s="137">
        <v>891</v>
      </c>
      <c r="C39" s="137">
        <v>941</v>
      </c>
      <c r="D39" s="137">
        <v>866</v>
      </c>
      <c r="E39" s="137">
        <v>905</v>
      </c>
      <c r="F39" s="137">
        <v>910</v>
      </c>
      <c r="G39" s="137">
        <v>822</v>
      </c>
      <c r="H39" s="137">
        <v>874</v>
      </c>
      <c r="I39" s="137">
        <v>865</v>
      </c>
      <c r="J39" s="137">
        <v>862</v>
      </c>
      <c r="K39" s="137">
        <v>882</v>
      </c>
      <c r="L39" s="137">
        <v>860</v>
      </c>
      <c r="M39" s="137">
        <v>858</v>
      </c>
    </row>
    <row r="40" spans="1:13" x14ac:dyDescent="0.25">
      <c r="A40" s="134" t="s">
        <v>89</v>
      </c>
      <c r="B40" s="137">
        <v>482</v>
      </c>
      <c r="C40" s="137">
        <v>522</v>
      </c>
      <c r="D40" s="137">
        <v>579</v>
      </c>
      <c r="E40" s="137">
        <v>681</v>
      </c>
      <c r="F40" s="137">
        <v>728</v>
      </c>
      <c r="G40" s="137">
        <v>593</v>
      </c>
      <c r="H40" s="137">
        <v>685</v>
      </c>
      <c r="I40" s="137">
        <v>669</v>
      </c>
      <c r="J40" s="137">
        <v>704</v>
      </c>
      <c r="K40" s="137">
        <v>674</v>
      </c>
      <c r="L40" s="137">
        <v>674</v>
      </c>
      <c r="M40" s="137">
        <v>681</v>
      </c>
    </row>
    <row r="41" spans="1:13" x14ac:dyDescent="0.25">
      <c r="A41" s="134" t="s">
        <v>179</v>
      </c>
      <c r="B41" s="137">
        <v>581</v>
      </c>
      <c r="C41" s="137">
        <v>647</v>
      </c>
      <c r="D41" s="137">
        <v>560</v>
      </c>
      <c r="E41" s="137">
        <v>351</v>
      </c>
      <c r="F41" s="137">
        <v>251</v>
      </c>
      <c r="G41" s="137">
        <v>232</v>
      </c>
      <c r="H41" s="137">
        <v>225</v>
      </c>
      <c r="I41" s="137">
        <v>246</v>
      </c>
      <c r="J41" s="137">
        <v>191</v>
      </c>
      <c r="K41" s="137">
        <v>1</v>
      </c>
      <c r="L41" s="137"/>
      <c r="M41" s="137"/>
    </row>
    <row r="42" spans="1:13" x14ac:dyDescent="0.25">
      <c r="A42" s="134" t="s">
        <v>206</v>
      </c>
      <c r="B42" s="137">
        <v>12</v>
      </c>
      <c r="C42" s="137">
        <v>0</v>
      </c>
      <c r="D42" s="137">
        <v>0</v>
      </c>
      <c r="E42" s="137">
        <v>0</v>
      </c>
      <c r="F42" s="137">
        <v>0</v>
      </c>
      <c r="G42" s="137"/>
      <c r="H42" s="137"/>
      <c r="I42" s="137"/>
      <c r="J42" s="137"/>
      <c r="K42" s="137"/>
      <c r="L42" s="137"/>
      <c r="M42" s="137"/>
    </row>
    <row r="43" spans="1:13" x14ac:dyDescent="0.25">
      <c r="A43" s="134" t="s">
        <v>186</v>
      </c>
      <c r="B43" s="137"/>
      <c r="C43" s="137"/>
      <c r="D43" s="137">
        <v>0</v>
      </c>
      <c r="E43" s="137">
        <v>0</v>
      </c>
      <c r="F43" s="137">
        <v>0</v>
      </c>
      <c r="G43" s="137"/>
      <c r="H43" s="137">
        <v>0</v>
      </c>
      <c r="I43" s="137">
        <v>0</v>
      </c>
      <c r="J43" s="137">
        <v>0</v>
      </c>
      <c r="K43" s="137"/>
      <c r="L43" s="137"/>
      <c r="M43" s="137"/>
    </row>
    <row r="44" spans="1:13" x14ac:dyDescent="0.25">
      <c r="A44" s="134" t="s">
        <v>38</v>
      </c>
      <c r="B44" s="137">
        <v>671</v>
      </c>
      <c r="C44" s="137">
        <v>719</v>
      </c>
      <c r="D44" s="137">
        <v>672</v>
      </c>
      <c r="E44" s="137">
        <v>699</v>
      </c>
      <c r="F44" s="137">
        <v>688</v>
      </c>
      <c r="G44" s="137">
        <v>576</v>
      </c>
      <c r="H44" s="137">
        <v>666</v>
      </c>
      <c r="I44" s="137">
        <v>691</v>
      </c>
      <c r="J44" s="137">
        <v>732</v>
      </c>
      <c r="K44" s="137">
        <v>706</v>
      </c>
      <c r="L44" s="137">
        <v>733</v>
      </c>
      <c r="M44" s="137">
        <v>725</v>
      </c>
    </row>
    <row r="45" spans="1:13" x14ac:dyDescent="0.25">
      <c r="A45" s="134" t="s">
        <v>93</v>
      </c>
      <c r="B45" s="137">
        <v>468</v>
      </c>
      <c r="C45" s="137">
        <v>462</v>
      </c>
      <c r="D45" s="137">
        <v>467</v>
      </c>
      <c r="E45" s="137">
        <v>477</v>
      </c>
      <c r="F45" s="137">
        <v>467</v>
      </c>
      <c r="G45" s="137">
        <v>441</v>
      </c>
      <c r="H45" s="137">
        <v>490</v>
      </c>
      <c r="I45" s="137">
        <v>471</v>
      </c>
      <c r="J45" s="137">
        <v>469</v>
      </c>
      <c r="K45" s="137">
        <v>452</v>
      </c>
      <c r="L45" s="137">
        <v>473</v>
      </c>
      <c r="M45" s="137">
        <v>450</v>
      </c>
    </row>
    <row r="46" spans="1:13" x14ac:dyDescent="0.25">
      <c r="A46" s="134" t="s">
        <v>207</v>
      </c>
      <c r="B46" s="137">
        <v>0</v>
      </c>
      <c r="C46" s="137">
        <v>0</v>
      </c>
      <c r="D46" s="137">
        <v>0</v>
      </c>
      <c r="E46" s="137">
        <v>0</v>
      </c>
      <c r="F46" s="137">
        <v>0</v>
      </c>
      <c r="G46" s="137">
        <v>0</v>
      </c>
      <c r="H46" s="137">
        <v>2</v>
      </c>
      <c r="I46" s="137">
        <v>0</v>
      </c>
      <c r="J46" s="137">
        <v>0</v>
      </c>
      <c r="K46" s="137">
        <v>0</v>
      </c>
      <c r="L46" s="137">
        <v>0</v>
      </c>
      <c r="M46" s="137">
        <v>0</v>
      </c>
    </row>
    <row r="47" spans="1:13" x14ac:dyDescent="0.25">
      <c r="A47" s="135" t="s">
        <v>131</v>
      </c>
      <c r="B47" s="138">
        <v>17542</v>
      </c>
      <c r="C47" s="138">
        <v>18476</v>
      </c>
      <c r="D47" s="138">
        <v>17488</v>
      </c>
      <c r="E47" s="138">
        <v>17881</v>
      </c>
      <c r="F47" s="138">
        <v>18258</v>
      </c>
      <c r="G47" s="138">
        <v>16342</v>
      </c>
      <c r="H47" s="138">
        <v>17883</v>
      </c>
      <c r="I47" s="138">
        <v>17053</v>
      </c>
      <c r="J47" s="138">
        <v>17623</v>
      </c>
      <c r="K47" s="138">
        <v>16973</v>
      </c>
      <c r="L47" s="138">
        <v>17289</v>
      </c>
      <c r="M47" s="138">
        <v>16697</v>
      </c>
    </row>
    <row r="49" spans="1:1" x14ac:dyDescent="0.25">
      <c r="A49" s="1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%summary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2026-05-01T09:32:33Z</cp:lastPrinted>
  <dcterms:created xsi:type="dcterms:W3CDTF">2014-08-05T09:45:53Z</dcterms:created>
  <dcterms:modified xsi:type="dcterms:W3CDTF">2026-05-01T09:33:15Z</dcterms:modified>
</cp:coreProperties>
</file>